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Vorel\"/>
    </mc:Choice>
  </mc:AlternateContent>
  <bookViews>
    <workbookView xWindow="0" yWindow="0" windowWidth="28800" windowHeight="11535" tabRatio="928"/>
  </bookViews>
  <sheets>
    <sheet name="pořadí BPT" sheetId="23" r:id="rId1"/>
    <sheet name="6 C75" sheetId="34" r:id="rId2"/>
    <sheet name="1 BnD" sheetId="4" r:id="rId3"/>
    <sheet name="2 Bažantnice" sheetId="30" r:id="rId4"/>
    <sheet name="3 Milešovka" sheetId="32" r:id="rId5"/>
    <sheet name="4 Viadukt" sheetId="33" r:id="rId6"/>
    <sheet name="body zisk" sheetId="5" r:id="rId7"/>
  </sheets>
  <definedNames>
    <definedName name="_xlnm._FilterDatabase" localSheetId="4" hidden="1">'3 Milešovka'!$A$4:$J$114</definedName>
    <definedName name="_xlnm._FilterDatabase" localSheetId="0" hidden="1">'pořadí BPT'!$A$4:$U$265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2" i="23" l="1"/>
  <c r="K43" i="23"/>
  <c r="K128" i="23"/>
  <c r="K162" i="23"/>
  <c r="K135" i="23"/>
  <c r="K22" i="23"/>
  <c r="K265" i="23"/>
  <c r="K36" i="23"/>
  <c r="K179" i="23"/>
  <c r="K252" i="23"/>
  <c r="K184" i="23"/>
  <c r="K257" i="23"/>
  <c r="K208" i="23"/>
  <c r="K165" i="23"/>
  <c r="K160" i="23"/>
  <c r="K191" i="23"/>
  <c r="K226" i="23"/>
  <c r="K12" i="23"/>
  <c r="K110" i="23"/>
  <c r="K215" i="23"/>
  <c r="K137" i="23"/>
  <c r="K189" i="23"/>
  <c r="K130" i="23"/>
  <c r="K97" i="23"/>
  <c r="K138" i="23"/>
  <c r="K161" i="23"/>
  <c r="K245" i="23"/>
  <c r="K180" i="23"/>
  <c r="K54" i="23"/>
  <c r="K8" i="23"/>
  <c r="K200" i="23"/>
  <c r="K14" i="23"/>
  <c r="K13" i="23"/>
  <c r="K242" i="23"/>
  <c r="K21" i="23"/>
  <c r="K15" i="23"/>
  <c r="K66" i="23"/>
  <c r="K64" i="23"/>
  <c r="K113" i="23"/>
  <c r="K6" i="23"/>
  <c r="K111" i="23"/>
  <c r="K34" i="23"/>
  <c r="K140" i="23"/>
  <c r="K198" i="23"/>
  <c r="K37" i="23"/>
  <c r="K214" i="23"/>
  <c r="K38" i="23"/>
  <c r="K205" i="23"/>
  <c r="K24" i="23"/>
  <c r="K236" i="23"/>
  <c r="K100" i="23"/>
  <c r="K53" i="23"/>
  <c r="K147" i="23"/>
  <c r="K244" i="23"/>
  <c r="K224" i="23"/>
  <c r="K234" i="23"/>
  <c r="K27" i="23"/>
  <c r="K195" i="23"/>
  <c r="K132" i="23"/>
  <c r="K49" i="23"/>
  <c r="K213" i="23"/>
  <c r="K120" i="23"/>
  <c r="K62" i="23"/>
  <c r="K107" i="23"/>
  <c r="K101" i="23"/>
  <c r="K182" i="23"/>
  <c r="K56" i="23"/>
  <c r="K153" i="23"/>
  <c r="K258" i="23"/>
  <c r="K157" i="23"/>
  <c r="K123" i="23"/>
  <c r="K47" i="23"/>
  <c r="K192" i="23"/>
  <c r="K249" i="23"/>
  <c r="K105" i="23"/>
  <c r="K16" i="23"/>
  <c r="K143" i="23"/>
  <c r="K17" i="23"/>
  <c r="K99" i="23"/>
  <c r="K68" i="23"/>
  <c r="K264" i="23"/>
  <c r="K112" i="23"/>
  <c r="K95" i="23"/>
  <c r="K223" i="23"/>
  <c r="K102" i="23"/>
  <c r="K246" i="23"/>
  <c r="K117" i="23"/>
  <c r="K228" i="23"/>
  <c r="K83" i="23"/>
  <c r="K247" i="23"/>
  <c r="K237" i="23"/>
  <c r="K235" i="23"/>
  <c r="K5" i="23"/>
  <c r="K125" i="23"/>
  <c r="K124" i="23"/>
  <c r="K74" i="23"/>
  <c r="K209" i="23"/>
  <c r="K167" i="23"/>
  <c r="K250" i="23"/>
  <c r="K85" i="23"/>
  <c r="K155" i="23"/>
  <c r="K72" i="23"/>
  <c r="K73" i="23"/>
  <c r="K175" i="23"/>
  <c r="K86" i="23"/>
  <c r="K156" i="23"/>
  <c r="K134" i="23"/>
  <c r="K216" i="23"/>
  <c r="K78" i="23"/>
  <c r="K71" i="23"/>
  <c r="K218" i="23"/>
  <c r="K148" i="23"/>
  <c r="K170" i="23"/>
  <c r="K129" i="23"/>
  <c r="K67" i="23"/>
  <c r="K58" i="23"/>
  <c r="K122" i="23"/>
  <c r="K51" i="23"/>
  <c r="K28" i="23"/>
  <c r="K75" i="23"/>
  <c r="K183" i="23"/>
  <c r="K194" i="23"/>
  <c r="K11" i="23"/>
  <c r="K79" i="23"/>
  <c r="K204" i="23"/>
  <c r="K145" i="23"/>
  <c r="K127" i="23"/>
  <c r="K93" i="23"/>
  <c r="K20" i="23"/>
  <c r="K212" i="23"/>
  <c r="K199" i="23"/>
  <c r="K185" i="23"/>
  <c r="K149" i="23"/>
  <c r="K260" i="23"/>
  <c r="K25" i="23"/>
  <c r="K42" i="23"/>
  <c r="K84" i="23"/>
  <c r="K61" i="23"/>
  <c r="K33" i="23"/>
  <c r="K90" i="23"/>
  <c r="K131" i="23"/>
  <c r="K210" i="23"/>
  <c r="K115" i="23"/>
  <c r="K60" i="23"/>
  <c r="K254" i="23"/>
  <c r="K201" i="23"/>
  <c r="K232" i="23"/>
  <c r="K35" i="23"/>
  <c r="K69" i="23"/>
  <c r="K177" i="23"/>
  <c r="K57" i="23"/>
  <c r="K219" i="23"/>
  <c r="K203" i="23"/>
  <c r="K150" i="23"/>
  <c r="K220" i="23"/>
  <c r="K29" i="23"/>
  <c r="K144" i="23"/>
  <c r="K108" i="23"/>
  <c r="K104" i="23"/>
  <c r="K169" i="23"/>
  <c r="K46" i="23"/>
  <c r="K193" i="23"/>
  <c r="K221" i="23"/>
  <c r="K94" i="23"/>
  <c r="K230" i="23"/>
  <c r="K206" i="23"/>
  <c r="K96" i="23"/>
  <c r="K98" i="23"/>
  <c r="K240" i="23"/>
  <c r="K89" i="23"/>
  <c r="K45" i="23"/>
  <c r="K188" i="23"/>
  <c r="K40" i="23"/>
  <c r="K7" i="23"/>
  <c r="K255" i="23"/>
  <c r="K126" i="23"/>
  <c r="K262" i="23"/>
  <c r="K229" i="23"/>
  <c r="K91" i="23"/>
  <c r="K259" i="23"/>
  <c r="K168" i="23"/>
  <c r="K133" i="23"/>
  <c r="K88" i="23"/>
  <c r="K106" i="23"/>
  <c r="K248" i="23"/>
  <c r="K241" i="23"/>
  <c r="K18" i="23"/>
  <c r="K32" i="23"/>
  <c r="K19" i="23"/>
  <c r="K173" i="23"/>
  <c r="K118" i="23"/>
  <c r="K253" i="23"/>
  <c r="K207" i="23"/>
  <c r="K174" i="23"/>
  <c r="K81" i="23"/>
  <c r="K151" i="23"/>
  <c r="K159" i="23"/>
  <c r="K26" i="23"/>
  <c r="K186" i="23"/>
  <c r="K256" i="23"/>
  <c r="K116" i="23"/>
  <c r="K171" i="23"/>
  <c r="K55" i="23"/>
  <c r="K238" i="23"/>
  <c r="K197" i="23"/>
  <c r="K176" i="23"/>
  <c r="K217" i="23"/>
  <c r="K211" i="23"/>
  <c r="K263" i="23"/>
  <c r="K261" i="23"/>
  <c r="K9" i="23"/>
  <c r="K231" i="23"/>
  <c r="K82" i="23"/>
  <c r="K31" i="23"/>
  <c r="K30" i="23"/>
  <c r="K227" i="23"/>
  <c r="K239" i="23"/>
  <c r="K243" i="23"/>
  <c r="K225" i="23"/>
  <c r="K139" i="23"/>
  <c r="K10" i="23"/>
  <c r="K119" i="23"/>
  <c r="K39" i="23"/>
  <c r="K114" i="23"/>
  <c r="K59" i="23"/>
  <c r="K87" i="23"/>
  <c r="K141" i="23"/>
  <c r="K109" i="23"/>
  <c r="K172" i="23"/>
  <c r="K146" i="23"/>
  <c r="K65" i="23"/>
  <c r="K52" i="23"/>
  <c r="K202" i="23"/>
  <c r="K92" i="23"/>
  <c r="K152" i="23"/>
  <c r="K164" i="23"/>
  <c r="K181" i="23"/>
  <c r="K136" i="23"/>
  <c r="K163" i="23"/>
  <c r="K222" i="23"/>
  <c r="K48" i="23"/>
  <c r="K63" i="23"/>
  <c r="K178" i="23"/>
  <c r="K80" i="23"/>
  <c r="K196" i="23"/>
  <c r="K70" i="23"/>
  <c r="K76" i="23"/>
  <c r="K44" i="23"/>
  <c r="K103" i="23"/>
  <c r="K154" i="23"/>
  <c r="K23" i="23"/>
  <c r="K50" i="23"/>
  <c r="K142" i="23"/>
  <c r="K166" i="23"/>
  <c r="K233" i="23"/>
  <c r="K187" i="23"/>
  <c r="K41" i="23"/>
  <c r="K121" i="23"/>
  <c r="K77" i="23"/>
  <c r="K158" i="23"/>
  <c r="K190" i="23"/>
  <c r="L43" i="23"/>
  <c r="L128" i="23"/>
  <c r="L162" i="23"/>
  <c r="L135" i="23"/>
  <c r="L22" i="23"/>
  <c r="L265" i="23"/>
  <c r="L36" i="23"/>
  <c r="L179" i="23"/>
  <c r="L252" i="23"/>
  <c r="L184" i="23"/>
  <c r="L257" i="23"/>
  <c r="L208" i="23"/>
  <c r="L165" i="23"/>
  <c r="L160" i="23"/>
  <c r="L191" i="23"/>
  <c r="L226" i="23"/>
  <c r="L12" i="23"/>
  <c r="L110" i="23"/>
  <c r="L215" i="23"/>
  <c r="L137" i="23"/>
  <c r="L189" i="23"/>
  <c r="L130" i="23"/>
  <c r="L97" i="23"/>
  <c r="L138" i="23"/>
  <c r="L161" i="23"/>
  <c r="L245" i="23"/>
  <c r="L180" i="23"/>
  <c r="L54" i="23"/>
  <c r="L8" i="23"/>
  <c r="L200" i="23"/>
  <c r="L14" i="23"/>
  <c r="L13" i="23"/>
  <c r="L242" i="23"/>
  <c r="L21" i="23"/>
  <c r="L15" i="23"/>
  <c r="L66" i="23"/>
  <c r="L64" i="23"/>
  <c r="L113" i="23"/>
  <c r="L6" i="23"/>
  <c r="L111" i="23"/>
  <c r="L34" i="23"/>
  <c r="L140" i="23"/>
  <c r="L198" i="23"/>
  <c r="L37" i="23"/>
  <c r="L214" i="23"/>
  <c r="L38" i="23"/>
  <c r="L205" i="23"/>
  <c r="L24" i="23"/>
  <c r="L236" i="23"/>
  <c r="L100" i="23"/>
  <c r="L53" i="23"/>
  <c r="L147" i="23"/>
  <c r="L244" i="23"/>
  <c r="L224" i="23"/>
  <c r="L234" i="23"/>
  <c r="L27" i="23"/>
  <c r="L195" i="23"/>
  <c r="L132" i="23"/>
  <c r="L49" i="23"/>
  <c r="L213" i="23"/>
  <c r="L120" i="23"/>
  <c r="L62" i="23"/>
  <c r="L107" i="23"/>
  <c r="L101" i="23"/>
  <c r="L182" i="23"/>
  <c r="L56" i="23"/>
  <c r="L153" i="23"/>
  <c r="L258" i="23"/>
  <c r="L157" i="23"/>
  <c r="L123" i="23"/>
  <c r="L47" i="23"/>
  <c r="L192" i="23"/>
  <c r="L249" i="23"/>
  <c r="L105" i="23"/>
  <c r="L16" i="23"/>
  <c r="L143" i="23"/>
  <c r="L17" i="23"/>
  <c r="L99" i="23"/>
  <c r="L68" i="23"/>
  <c r="L264" i="23"/>
  <c r="L112" i="23"/>
  <c r="L95" i="23"/>
  <c r="L223" i="23"/>
  <c r="L102" i="23"/>
  <c r="L246" i="23"/>
  <c r="L117" i="23"/>
  <c r="L228" i="23"/>
  <c r="L83" i="23"/>
  <c r="L247" i="23"/>
  <c r="L237" i="23"/>
  <c r="L235" i="23"/>
  <c r="L5" i="23"/>
  <c r="L125" i="23"/>
  <c r="L124" i="23"/>
  <c r="L74" i="23"/>
  <c r="L209" i="23"/>
  <c r="L167" i="23"/>
  <c r="L250" i="23"/>
  <c r="L85" i="23"/>
  <c r="L155" i="23"/>
  <c r="L72" i="23"/>
  <c r="L73" i="23"/>
  <c r="L175" i="23"/>
  <c r="L86" i="23"/>
  <c r="L156" i="23"/>
  <c r="L134" i="23"/>
  <c r="L216" i="23"/>
  <c r="L78" i="23"/>
  <c r="L71" i="23"/>
  <c r="L218" i="23"/>
  <c r="L148" i="23"/>
  <c r="L170" i="23"/>
  <c r="L129" i="23"/>
  <c r="L67" i="23"/>
  <c r="L58" i="23"/>
  <c r="L122" i="23"/>
  <c r="L51" i="23"/>
  <c r="L28" i="23"/>
  <c r="L75" i="23"/>
  <c r="L183" i="23"/>
  <c r="L194" i="23"/>
  <c r="L11" i="23"/>
  <c r="L79" i="23"/>
  <c r="L204" i="23"/>
  <c r="L145" i="23"/>
  <c r="L127" i="23"/>
  <c r="L93" i="23"/>
  <c r="L20" i="23"/>
  <c r="L212" i="23"/>
  <c r="L199" i="23"/>
  <c r="L185" i="23"/>
  <c r="L149" i="23"/>
  <c r="L260" i="23"/>
  <c r="L25" i="23"/>
  <c r="L42" i="23"/>
  <c r="L84" i="23"/>
  <c r="L61" i="23"/>
  <c r="L33" i="23"/>
  <c r="L90" i="23"/>
  <c r="L131" i="23"/>
  <c r="L210" i="23"/>
  <c r="L115" i="23"/>
  <c r="L60" i="23"/>
  <c r="L254" i="23"/>
  <c r="L201" i="23"/>
  <c r="L232" i="23"/>
  <c r="L35" i="23"/>
  <c r="L69" i="23"/>
  <c r="L177" i="23"/>
  <c r="L57" i="23"/>
  <c r="L219" i="23"/>
  <c r="L203" i="23"/>
  <c r="L150" i="23"/>
  <c r="L220" i="23"/>
  <c r="L29" i="23"/>
  <c r="L144" i="23"/>
  <c r="L108" i="23"/>
  <c r="L104" i="23"/>
  <c r="L169" i="23"/>
  <c r="L46" i="23"/>
  <c r="L193" i="23"/>
  <c r="L221" i="23"/>
  <c r="L94" i="23"/>
  <c r="L230" i="23"/>
  <c r="L206" i="23"/>
  <c r="L96" i="23"/>
  <c r="L98" i="23"/>
  <c r="L240" i="23"/>
  <c r="L89" i="23"/>
  <c r="L45" i="23"/>
  <c r="L188" i="23"/>
  <c r="L40" i="23"/>
  <c r="L7" i="23"/>
  <c r="L255" i="23"/>
  <c r="L126" i="23"/>
  <c r="L262" i="23"/>
  <c r="L229" i="23"/>
  <c r="L91" i="23"/>
  <c r="L259" i="23"/>
  <c r="L168" i="23"/>
  <c r="L133" i="23"/>
  <c r="L88" i="23"/>
  <c r="L106" i="23"/>
  <c r="L248" i="23"/>
  <c r="L241" i="23"/>
  <c r="L18" i="23"/>
  <c r="L32" i="23"/>
  <c r="L19" i="23"/>
  <c r="L173" i="23"/>
  <c r="L118" i="23"/>
  <c r="L253" i="23"/>
  <c r="L207" i="23"/>
  <c r="L174" i="23"/>
  <c r="L81" i="23"/>
  <c r="L151" i="23"/>
  <c r="L159" i="23"/>
  <c r="L26" i="23"/>
  <c r="L186" i="23"/>
  <c r="L256" i="23"/>
  <c r="L116" i="23"/>
  <c r="L171" i="23"/>
  <c r="L55" i="23"/>
  <c r="L238" i="23"/>
  <c r="L197" i="23"/>
  <c r="L176" i="23"/>
  <c r="L217" i="23"/>
  <c r="L211" i="23"/>
  <c r="L263" i="23"/>
  <c r="L261" i="23"/>
  <c r="L9" i="23"/>
  <c r="L231" i="23"/>
  <c r="L82" i="23"/>
  <c r="L31" i="23"/>
  <c r="L30" i="23"/>
  <c r="L227" i="23"/>
  <c r="L239" i="23"/>
  <c r="L243" i="23"/>
  <c r="L225" i="23"/>
  <c r="L139" i="23"/>
  <c r="L10" i="23"/>
  <c r="L119" i="23"/>
  <c r="L39" i="23"/>
  <c r="L114" i="23"/>
  <c r="L59" i="23"/>
  <c r="L87" i="23"/>
  <c r="L141" i="23"/>
  <c r="L109" i="23"/>
  <c r="L172" i="23"/>
  <c r="L146" i="23"/>
  <c r="L65" i="23"/>
  <c r="L52" i="23"/>
  <c r="L202" i="23"/>
  <c r="L92" i="23"/>
  <c r="L152" i="23"/>
  <c r="L164" i="23"/>
  <c r="L181" i="23"/>
  <c r="L136" i="23"/>
  <c r="L163" i="23"/>
  <c r="L222" i="23"/>
  <c r="L48" i="23"/>
  <c r="L63" i="23"/>
  <c r="L178" i="23"/>
  <c r="L80" i="23"/>
  <c r="L196" i="23"/>
  <c r="L70" i="23"/>
  <c r="L76" i="23"/>
  <c r="L44" i="23"/>
  <c r="L103" i="23"/>
  <c r="L154" i="23"/>
  <c r="L23" i="23"/>
  <c r="L50" i="23"/>
  <c r="L142" i="23"/>
  <c r="L166" i="23"/>
  <c r="L233" i="23"/>
  <c r="L187" i="23"/>
  <c r="L41" i="23"/>
  <c r="L121" i="23"/>
  <c r="L77" i="23"/>
  <c r="L158" i="23"/>
  <c r="L190" i="23"/>
  <c r="M2" i="23" l="1"/>
  <c r="K251" i="23" l="1"/>
  <c r="L251" i="23"/>
  <c r="H251" i="23"/>
  <c r="H189" i="23"/>
  <c r="H133" i="23"/>
  <c r="H30" i="23"/>
  <c r="H88" i="23"/>
  <c r="H97" i="23"/>
  <c r="H66" i="23"/>
  <c r="H96" i="23"/>
  <c r="H246" i="23"/>
  <c r="H223" i="23"/>
  <c r="H184" i="23"/>
  <c r="H171" i="23"/>
  <c r="H65" i="23"/>
  <c r="H55" i="23"/>
  <c r="H43" i="23"/>
  <c r="H36" i="23"/>
  <c r="H95" i="23"/>
  <c r="H203" i="23"/>
  <c r="H172" i="23"/>
  <c r="H90" i="23"/>
  <c r="H64" i="23"/>
  <c r="H243" i="23"/>
  <c r="H183" i="23"/>
  <c r="H102" i="23"/>
  <c r="H75" i="23"/>
  <c r="H238" i="23"/>
  <c r="H196" i="23"/>
  <c r="H148" i="23"/>
  <c r="H48" i="23"/>
  <c r="G9" i="33"/>
  <c r="G10" i="33"/>
  <c r="G11" i="33"/>
  <c r="G13" i="33"/>
  <c r="G14" i="33"/>
  <c r="G15" i="33"/>
  <c r="G16" i="33"/>
  <c r="G17" i="33"/>
  <c r="G18" i="33"/>
  <c r="G19" i="33"/>
  <c r="G21" i="33"/>
  <c r="G22" i="33"/>
  <c r="G23" i="33"/>
  <c r="G24" i="33"/>
  <c r="G25" i="33"/>
  <c r="G26" i="33"/>
  <c r="G28" i="33"/>
  <c r="G29" i="33"/>
  <c r="G31" i="33"/>
  <c r="G32" i="33"/>
  <c r="G33" i="33"/>
  <c r="G34" i="33"/>
  <c r="G35" i="33"/>
  <c r="G37" i="33"/>
  <c r="G38" i="33"/>
  <c r="G39" i="33"/>
  <c r="G40" i="33"/>
  <c r="G41" i="33"/>
  <c r="G42" i="33"/>
  <c r="G43" i="33"/>
  <c r="G44" i="33"/>
  <c r="G45" i="33"/>
  <c r="G46" i="33"/>
  <c r="G47" i="33"/>
  <c r="G48" i="33"/>
  <c r="G49" i="33"/>
  <c r="G50" i="33"/>
  <c r="G51" i="33"/>
  <c r="G53" i="33"/>
  <c r="G54" i="33"/>
  <c r="G55" i="33"/>
  <c r="G56" i="33"/>
  <c r="G57" i="33"/>
  <c r="G59" i="33"/>
  <c r="G60" i="33"/>
  <c r="G61" i="33"/>
  <c r="G62" i="33"/>
  <c r="G63" i="33"/>
  <c r="G65" i="33"/>
  <c r="G66" i="33"/>
  <c r="G67" i="33"/>
  <c r="G68" i="33"/>
  <c r="G69" i="33"/>
  <c r="G70" i="33"/>
  <c r="G71" i="33"/>
  <c r="G72" i="33"/>
  <c r="G8" i="33"/>
  <c r="H256" i="23" l="1"/>
  <c r="H253" i="23"/>
  <c r="H255" i="23"/>
  <c r="H40" i="23"/>
  <c r="H254" i="23"/>
  <c r="H228" i="23"/>
  <c r="H252" i="23"/>
  <c r="N2" i="23"/>
  <c r="H257" i="23" l="1"/>
  <c r="H258" i="23"/>
  <c r="H265" i="23"/>
  <c r="H261" i="23"/>
  <c r="H263" i="23"/>
  <c r="H264" i="23"/>
  <c r="H262" i="23"/>
  <c r="H250" i="23"/>
  <c r="H227" i="23"/>
  <c r="H192" i="23"/>
  <c r="H236" i="23"/>
  <c r="H151" i="23"/>
  <c r="H244" i="23"/>
  <c r="H115" i="23"/>
  <c r="H180" i="23"/>
  <c r="H142" i="23"/>
  <c r="H165" i="23"/>
  <c r="H160" i="23"/>
  <c r="H153" i="23"/>
  <c r="H137" i="23"/>
  <c r="H213" i="23"/>
  <c r="H131" i="23"/>
  <c r="H126" i="23"/>
  <c r="H143" i="23"/>
  <c r="H187" i="23"/>
  <c r="H233" i="23"/>
  <c r="H106" i="23"/>
  <c r="H125" i="23"/>
  <c r="H193" i="23"/>
  <c r="H178" i="23"/>
  <c r="H22" i="23"/>
  <c r="H158" i="23"/>
  <c r="H132" i="23"/>
  <c r="H117" i="23"/>
  <c r="H161" i="23"/>
  <c r="H186" i="23"/>
  <c r="H105" i="23"/>
  <c r="H110" i="23"/>
  <c r="H146" i="23"/>
  <c r="H179" i="23"/>
  <c r="H176" i="23"/>
  <c r="H33" i="23"/>
  <c r="H91" i="23"/>
  <c r="H166" i="23"/>
  <c r="H162" i="23"/>
  <c r="H157" i="23"/>
  <c r="H76" i="23"/>
  <c r="H86" i="23"/>
  <c r="H71" i="23"/>
  <c r="H119" i="23"/>
  <c r="H104" i="23"/>
  <c r="H13" i="23"/>
  <c r="H70" i="23"/>
  <c r="H138" i="23"/>
  <c r="H135" i="23"/>
  <c r="H101" i="23"/>
  <c r="H130" i="23"/>
  <c r="H85" i="23"/>
  <c r="H129" i="23"/>
  <c r="H80" i="23"/>
  <c r="H120" i="23"/>
  <c r="H57" i="23"/>
  <c r="H103" i="23"/>
  <c r="H122" i="23"/>
  <c r="H92" i="23"/>
  <c r="H74" i="23"/>
  <c r="H47" i="23"/>
  <c r="H116" i="23"/>
  <c r="H78" i="23"/>
  <c r="H68" i="23"/>
  <c r="H28" i="23"/>
  <c r="H60" i="23"/>
  <c r="H98" i="23"/>
  <c r="H93" i="23"/>
  <c r="H83" i="23"/>
  <c r="H81" i="23"/>
  <c r="H52" i="23"/>
  <c r="H23" i="23"/>
  <c r="H79" i="23"/>
  <c r="H73" i="23"/>
  <c r="H27" i="23"/>
  <c r="H58" i="23"/>
  <c r="H67" i="23"/>
  <c r="H59" i="23"/>
  <c r="H15" i="23"/>
  <c r="H51" i="23"/>
  <c r="H45" i="23"/>
  <c r="H41" i="23"/>
  <c r="H39" i="23"/>
  <c r="BJ3" i="5"/>
  <c r="BJ4" i="5"/>
  <c r="BJ5" i="5"/>
  <c r="BJ6" i="5"/>
  <c r="BJ7" i="5"/>
  <c r="BJ8" i="5"/>
  <c r="BJ9" i="5"/>
  <c r="BJ10" i="5"/>
  <c r="BJ11" i="5"/>
  <c r="BJ12" i="5"/>
  <c r="BJ13" i="5"/>
  <c r="BJ14" i="5"/>
  <c r="BJ15" i="5"/>
  <c r="BJ16" i="5"/>
  <c r="BJ17" i="5"/>
  <c r="BJ18" i="5"/>
  <c r="BJ19" i="5"/>
  <c r="BJ20" i="5"/>
  <c r="BJ21" i="5"/>
  <c r="BJ22" i="5"/>
  <c r="BJ23" i="5"/>
  <c r="BJ24" i="5"/>
  <c r="BJ25" i="5"/>
  <c r="BJ26" i="5"/>
  <c r="BJ27" i="5"/>
  <c r="BJ28" i="5"/>
  <c r="BJ29" i="5"/>
  <c r="BJ30" i="5"/>
  <c r="BJ31" i="5"/>
  <c r="BJ32" i="5"/>
  <c r="BJ33" i="5"/>
  <c r="BJ34" i="5"/>
  <c r="BJ35" i="5"/>
  <c r="BJ36" i="5"/>
  <c r="BJ37" i="5"/>
  <c r="BJ38" i="5"/>
  <c r="BJ39" i="5"/>
  <c r="BJ2" i="5"/>
  <c r="E6" i="32"/>
  <c r="E7" i="32"/>
  <c r="E8" i="32"/>
  <c r="E9" i="32"/>
  <c r="E10" i="32"/>
  <c r="E11" i="32"/>
  <c r="E12" i="32"/>
  <c r="E13" i="32"/>
  <c r="E14" i="32"/>
  <c r="E15" i="32"/>
  <c r="E16" i="32"/>
  <c r="E17" i="32"/>
  <c r="E18" i="32"/>
  <c r="E19" i="32"/>
  <c r="E20" i="32"/>
  <c r="E21" i="32"/>
  <c r="E22" i="32"/>
  <c r="E24" i="32"/>
  <c r="E23" i="32"/>
  <c r="E25" i="32"/>
  <c r="E26" i="32"/>
  <c r="E27" i="32"/>
  <c r="E28" i="32"/>
  <c r="E29" i="32"/>
  <c r="E30" i="32"/>
  <c r="E31" i="32"/>
  <c r="E32" i="32"/>
  <c r="E33" i="32"/>
  <c r="E34" i="32"/>
  <c r="E35" i="32"/>
  <c r="E36" i="32"/>
  <c r="E37" i="32"/>
  <c r="E38" i="32"/>
  <c r="E39" i="32"/>
  <c r="E40" i="32"/>
  <c r="E41" i="32"/>
  <c r="E42" i="32"/>
  <c r="E43" i="32"/>
  <c r="E44" i="32"/>
  <c r="E45" i="32"/>
  <c r="E46" i="32"/>
  <c r="E47" i="32"/>
  <c r="E48" i="32"/>
  <c r="E49" i="32"/>
  <c r="E50" i="32"/>
  <c r="E51" i="32"/>
  <c r="E52" i="32"/>
  <c r="E53" i="32"/>
  <c r="E54" i="32"/>
  <c r="E55" i="32"/>
  <c r="E56" i="32"/>
  <c r="E57" i="32"/>
  <c r="E58" i="32"/>
  <c r="E59" i="32"/>
  <c r="E60" i="32"/>
  <c r="E61" i="32"/>
  <c r="E62" i="32"/>
  <c r="E63" i="32"/>
  <c r="E64" i="32"/>
  <c r="E65" i="32"/>
  <c r="E66" i="32"/>
  <c r="E67" i="32"/>
  <c r="E69" i="32"/>
  <c r="E68" i="32"/>
  <c r="E70" i="32"/>
  <c r="E71" i="32"/>
  <c r="E72" i="32"/>
  <c r="E73" i="32"/>
  <c r="E74" i="32"/>
  <c r="E75" i="32"/>
  <c r="E76" i="32"/>
  <c r="E77" i="32"/>
  <c r="E78" i="32"/>
  <c r="E79" i="32"/>
  <c r="E80" i="32"/>
  <c r="E81" i="32"/>
  <c r="E82" i="32"/>
  <c r="E83" i="32"/>
  <c r="E84" i="32"/>
  <c r="E85" i="32"/>
  <c r="E86" i="32"/>
  <c r="E87" i="32"/>
  <c r="E88" i="32"/>
  <c r="E89" i="32"/>
  <c r="E90" i="32"/>
  <c r="E92" i="32"/>
  <c r="E91" i="32"/>
  <c r="E93" i="32"/>
  <c r="E94" i="32"/>
  <c r="E95" i="32"/>
  <c r="E96" i="32"/>
  <c r="E97" i="32"/>
  <c r="E98" i="32"/>
  <c r="E99" i="32"/>
  <c r="E100" i="32"/>
  <c r="E101" i="32"/>
  <c r="E102" i="32"/>
  <c r="E103" i="32"/>
  <c r="E104" i="32"/>
  <c r="E105" i="32"/>
  <c r="E106" i="32"/>
  <c r="E107" i="32"/>
  <c r="E108" i="32"/>
  <c r="E109" i="32"/>
  <c r="E110" i="32"/>
  <c r="E111" i="32"/>
  <c r="E112" i="32"/>
  <c r="E113" i="32"/>
  <c r="E114" i="32"/>
  <c r="E5" i="32"/>
  <c r="H156" i="23"/>
  <c r="H26" i="23"/>
  <c r="H11" i="23"/>
  <c r="H145" i="23"/>
  <c r="H14" i="23"/>
  <c r="H237" i="23"/>
  <c r="H134" i="23"/>
  <c r="H139" i="23"/>
  <c r="H50" i="23"/>
  <c r="H29" i="23"/>
  <c r="H12" i="23"/>
  <c r="H149" i="23"/>
  <c r="H16" i="23"/>
  <c r="H18" i="23"/>
  <c r="H17" i="23"/>
  <c r="H8" i="23"/>
  <c r="H54" i="23"/>
  <c r="H241" i="23"/>
  <c r="H182" i="23"/>
  <c r="H35" i="23"/>
  <c r="H123" i="23"/>
  <c r="H24" i="23"/>
  <c r="H56" i="23"/>
  <c r="H100" i="23"/>
  <c r="H152" i="23"/>
  <c r="H32" i="23"/>
  <c r="H195" i="23"/>
  <c r="H169" i="23"/>
  <c r="H248" i="23"/>
  <c r="H247" i="23"/>
  <c r="H240" i="23"/>
  <c r="H214" i="23"/>
  <c r="H61" i="23"/>
  <c r="H191" i="23"/>
  <c r="H204" i="23"/>
  <c r="H82" i="23"/>
  <c r="H170" i="23"/>
  <c r="H249" i="23"/>
  <c r="H188" i="23"/>
  <c r="H190" i="23"/>
  <c r="H118" i="23"/>
  <c r="H128" i="23"/>
  <c r="H25" i="23"/>
  <c r="H21" i="23"/>
  <c r="H164" i="23"/>
  <c r="H99" i="23"/>
  <c r="H69" i="23"/>
  <c r="H111" i="23"/>
  <c r="H114" i="23"/>
  <c r="H9" i="23"/>
  <c r="H6" i="23"/>
  <c r="H63" i="23"/>
  <c r="H62" i="23"/>
  <c r="H127" i="23"/>
  <c r="H53" i="23"/>
  <c r="H124" i="23"/>
  <c r="H107" i="23"/>
  <c r="H112" i="23"/>
  <c r="H147" i="23"/>
  <c r="H20" i="23"/>
  <c r="H31" i="23"/>
  <c r="H113" i="23"/>
  <c r="H34" i="23"/>
  <c r="H87" i="23"/>
  <c r="H144" i="23"/>
  <c r="H72" i="23"/>
  <c r="H49" i="23"/>
  <c r="H5" i="23"/>
  <c r="H7" i="23"/>
  <c r="H19" i="23"/>
  <c r="H10" i="23"/>
  <c r="H108" i="23"/>
  <c r="E4" i="30"/>
  <c r="E6" i="30"/>
  <c r="E7" i="30"/>
  <c r="E8" i="30"/>
  <c r="E9" i="30"/>
  <c r="E10" i="30"/>
  <c r="E11" i="30"/>
  <c r="E12" i="30"/>
  <c r="E14" i="30"/>
  <c r="E15" i="30"/>
  <c r="E16" i="30"/>
  <c r="E17" i="30"/>
  <c r="E18" i="30"/>
  <c r="E19" i="30"/>
  <c r="E20" i="30"/>
  <c r="E22" i="30"/>
  <c r="E23" i="30"/>
  <c r="E24" i="30"/>
  <c r="E25" i="30"/>
  <c r="E26" i="30"/>
  <c r="E27" i="30"/>
  <c r="E28" i="30"/>
  <c r="E29" i="30"/>
  <c r="E30" i="30"/>
  <c r="E32" i="30"/>
  <c r="E33" i="30"/>
  <c r="E34" i="30"/>
  <c r="E35" i="30"/>
  <c r="E36" i="30"/>
  <c r="E37" i="30"/>
  <c r="E39" i="30"/>
  <c r="E40" i="30"/>
  <c r="E41" i="30"/>
  <c r="E43" i="30"/>
  <c r="E44" i="30"/>
  <c r="E45" i="30"/>
  <c r="E46" i="30"/>
  <c r="E3" i="30"/>
  <c r="E6" i="4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E38" i="4"/>
  <c r="E39" i="4"/>
  <c r="E40" i="4"/>
  <c r="E41" i="4"/>
  <c r="E42" i="4"/>
  <c r="E43" i="4"/>
  <c r="E44" i="4"/>
  <c r="E45" i="4"/>
  <c r="E46" i="4"/>
  <c r="E47" i="4"/>
  <c r="E48" i="4"/>
  <c r="E49" i="4"/>
  <c r="E50" i="4"/>
  <c r="E51" i="4"/>
  <c r="E52" i="4"/>
  <c r="E53" i="4"/>
  <c r="E54" i="4"/>
  <c r="E5" i="4"/>
  <c r="O2" i="23" l="1"/>
  <c r="P2" i="23"/>
  <c r="Q2" i="23"/>
  <c r="BJ41" i="5" l="1"/>
  <c r="BJ42" i="5"/>
  <c r="BJ43" i="5"/>
  <c r="BJ44" i="5"/>
  <c r="BJ45" i="5"/>
  <c r="BJ46" i="5"/>
  <c r="BJ47" i="5"/>
  <c r="BJ48" i="5"/>
  <c r="BJ49" i="5"/>
  <c r="BJ50" i="5"/>
  <c r="BJ51" i="5"/>
  <c r="BJ52" i="5"/>
  <c r="BJ53" i="5"/>
  <c r="BJ54" i="5"/>
  <c r="BJ55" i="5"/>
  <c r="BJ56" i="5"/>
  <c r="BJ57" i="5"/>
  <c r="BJ58" i="5"/>
  <c r="BJ59" i="5"/>
  <c r="BJ60" i="5"/>
  <c r="BJ61" i="5"/>
  <c r="BJ62" i="5"/>
  <c r="BH3" i="5"/>
  <c r="BH4" i="5"/>
  <c r="BH5" i="5"/>
  <c r="BH6" i="5"/>
  <c r="BH7" i="5"/>
  <c r="BH8" i="5"/>
  <c r="BH9" i="5"/>
  <c r="BH10" i="5"/>
  <c r="BH11" i="5"/>
  <c r="BH12" i="5"/>
  <c r="BH13" i="5"/>
  <c r="BH14" i="5"/>
  <c r="BH15" i="5"/>
  <c r="BH16" i="5"/>
  <c r="BH17" i="5"/>
  <c r="BH18" i="5"/>
  <c r="BH19" i="5"/>
  <c r="BH20" i="5"/>
  <c r="BH21" i="5"/>
  <c r="BH22" i="5"/>
  <c r="BH23" i="5"/>
  <c r="BH24" i="5"/>
  <c r="BH25" i="5"/>
  <c r="BH26" i="5"/>
  <c r="BH27" i="5"/>
  <c r="BH28" i="5"/>
  <c r="BH29" i="5"/>
  <c r="BH30" i="5"/>
  <c r="BH2" i="5"/>
  <c r="BF3" i="5"/>
  <c r="BF4" i="5"/>
  <c r="BF5" i="5"/>
  <c r="BF6" i="5"/>
  <c r="BF7" i="5"/>
  <c r="BF8" i="5"/>
  <c r="BF9" i="5"/>
  <c r="BF10" i="5"/>
  <c r="BF11" i="5"/>
  <c r="BF12" i="5"/>
  <c r="BF13" i="5"/>
  <c r="BF14" i="5"/>
  <c r="BF15" i="5"/>
  <c r="BF16" i="5"/>
  <c r="BF17" i="5"/>
  <c r="BF18" i="5"/>
  <c r="BF19" i="5"/>
  <c r="BF20" i="5"/>
  <c r="BF21" i="5"/>
  <c r="BF22" i="5"/>
  <c r="BF23" i="5"/>
  <c r="BF24" i="5"/>
  <c r="BF25" i="5"/>
  <c r="BF26" i="5"/>
  <c r="BF27" i="5"/>
  <c r="BF28" i="5"/>
  <c r="BF29" i="5"/>
  <c r="BF2" i="5"/>
  <c r="U2" i="23" l="1"/>
  <c r="T2" i="23"/>
  <c r="S2" i="23"/>
  <c r="BD28" i="5" l="1"/>
  <c r="BD27" i="5"/>
  <c r="BB27" i="5"/>
  <c r="BD26" i="5"/>
  <c r="BB26" i="5"/>
  <c r="AZ26" i="5"/>
  <c r="BD25" i="5"/>
  <c r="BB25" i="5"/>
  <c r="AZ25" i="5"/>
  <c r="AX25" i="5"/>
  <c r="BD24" i="5"/>
  <c r="BB24" i="5"/>
  <c r="AZ24" i="5"/>
  <c r="AX24" i="5"/>
  <c r="AV24" i="5"/>
  <c r="BD23" i="5"/>
  <c r="BB23" i="5"/>
  <c r="AZ23" i="5"/>
  <c r="AX23" i="5"/>
  <c r="AV23" i="5"/>
  <c r="AT23" i="5"/>
  <c r="BD22" i="5"/>
  <c r="BB22" i="5"/>
  <c r="AZ22" i="5"/>
  <c r="AX22" i="5"/>
  <c r="AV22" i="5"/>
  <c r="AT22" i="5"/>
  <c r="AR22" i="5"/>
  <c r="BD21" i="5"/>
  <c r="BB21" i="5"/>
  <c r="AZ21" i="5"/>
  <c r="AX21" i="5"/>
  <c r="AV21" i="5"/>
  <c r="AT21" i="5"/>
  <c r="AR21" i="5"/>
  <c r="AP21" i="5"/>
  <c r="BD20" i="5"/>
  <c r="BB20" i="5"/>
  <c r="AZ20" i="5"/>
  <c r="AX20" i="5"/>
  <c r="AV20" i="5"/>
  <c r="AT20" i="5"/>
  <c r="AR20" i="5"/>
  <c r="AP20" i="5"/>
  <c r="AN20" i="5"/>
  <c r="BD19" i="5"/>
  <c r="BB19" i="5"/>
  <c r="AZ19" i="5"/>
  <c r="AX19" i="5"/>
  <c r="AV19" i="5"/>
  <c r="AT19" i="5"/>
  <c r="AR19" i="5"/>
  <c r="AP19" i="5"/>
  <c r="AN19" i="5"/>
  <c r="AL19" i="5"/>
  <c r="BD18" i="5"/>
  <c r="BB18" i="5"/>
  <c r="AZ18" i="5"/>
  <c r="AX18" i="5"/>
  <c r="AV18" i="5"/>
  <c r="AT18" i="5"/>
  <c r="AR18" i="5"/>
  <c r="AP18" i="5"/>
  <c r="AN18" i="5"/>
  <c r="AL18" i="5"/>
  <c r="AJ18" i="5"/>
  <c r="BD17" i="5"/>
  <c r="BB17" i="5"/>
  <c r="AZ17" i="5"/>
  <c r="AX17" i="5"/>
  <c r="AV17" i="5"/>
  <c r="AT17" i="5"/>
  <c r="AR17" i="5"/>
  <c r="AP17" i="5"/>
  <c r="AN17" i="5"/>
  <c r="AL17" i="5"/>
  <c r="AJ17" i="5"/>
  <c r="AH17" i="5"/>
  <c r="BD16" i="5"/>
  <c r="BB16" i="5"/>
  <c r="AZ16" i="5"/>
  <c r="AX16" i="5"/>
  <c r="AV16" i="5"/>
  <c r="AT16" i="5"/>
  <c r="AR16" i="5"/>
  <c r="AP16" i="5"/>
  <c r="AN16" i="5"/>
  <c r="AL16" i="5"/>
  <c r="AJ16" i="5"/>
  <c r="AH16" i="5"/>
  <c r="AF16" i="5"/>
  <c r="BD15" i="5"/>
  <c r="BB15" i="5"/>
  <c r="AZ15" i="5"/>
  <c r="AX15" i="5"/>
  <c r="AV15" i="5"/>
  <c r="AT15" i="5"/>
  <c r="AR15" i="5"/>
  <c r="AP15" i="5"/>
  <c r="AN15" i="5"/>
  <c r="AL15" i="5"/>
  <c r="AJ15" i="5"/>
  <c r="AH15" i="5"/>
  <c r="AF15" i="5"/>
  <c r="AD15" i="5"/>
  <c r="BD14" i="5"/>
  <c r="BB14" i="5"/>
  <c r="AZ14" i="5"/>
  <c r="AX14" i="5"/>
  <c r="AV14" i="5"/>
  <c r="AT14" i="5"/>
  <c r="AR14" i="5"/>
  <c r="AP14" i="5"/>
  <c r="AN14" i="5"/>
  <c r="AL14" i="5"/>
  <c r="AJ14" i="5"/>
  <c r="AH14" i="5"/>
  <c r="AF14" i="5"/>
  <c r="AD14" i="5"/>
  <c r="AB14" i="5"/>
  <c r="BD13" i="5"/>
  <c r="BB13" i="5"/>
  <c r="AZ13" i="5"/>
  <c r="AX13" i="5"/>
  <c r="AV13" i="5"/>
  <c r="AT13" i="5"/>
  <c r="AR13" i="5"/>
  <c r="AP13" i="5"/>
  <c r="AN13" i="5"/>
  <c r="AL13" i="5"/>
  <c r="AJ13" i="5"/>
  <c r="AH13" i="5"/>
  <c r="AF13" i="5"/>
  <c r="AD13" i="5"/>
  <c r="AB13" i="5"/>
  <c r="Z13" i="5"/>
  <c r="BD12" i="5"/>
  <c r="BB12" i="5"/>
  <c r="AZ12" i="5"/>
  <c r="AX12" i="5"/>
  <c r="AV12" i="5"/>
  <c r="AT12" i="5"/>
  <c r="AR12" i="5"/>
  <c r="AP12" i="5"/>
  <c r="AN12" i="5"/>
  <c r="AL12" i="5"/>
  <c r="AJ12" i="5"/>
  <c r="AH12" i="5"/>
  <c r="AF12" i="5"/>
  <c r="AD12" i="5"/>
  <c r="AB12" i="5"/>
  <c r="Z12" i="5"/>
  <c r="X12" i="5"/>
  <c r="BD11" i="5"/>
  <c r="BB11" i="5"/>
  <c r="AZ11" i="5"/>
  <c r="AX11" i="5"/>
  <c r="AV11" i="5"/>
  <c r="AT11" i="5"/>
  <c r="AR11" i="5"/>
  <c r="AP11" i="5"/>
  <c r="AN11" i="5"/>
  <c r="AL11" i="5"/>
  <c r="AJ11" i="5"/>
  <c r="AH11" i="5"/>
  <c r="AF11" i="5"/>
  <c r="AD11" i="5"/>
  <c r="AB11" i="5"/>
  <c r="Z11" i="5"/>
  <c r="X11" i="5"/>
  <c r="V11" i="5"/>
  <c r="BD10" i="5"/>
  <c r="BB10" i="5"/>
  <c r="AZ10" i="5"/>
  <c r="AX10" i="5"/>
  <c r="AV10" i="5"/>
  <c r="AT10" i="5"/>
  <c r="AR10" i="5"/>
  <c r="AP10" i="5"/>
  <c r="AN10" i="5"/>
  <c r="AL10" i="5"/>
  <c r="AJ10" i="5"/>
  <c r="AH10" i="5"/>
  <c r="AF10" i="5"/>
  <c r="AD10" i="5"/>
  <c r="AB10" i="5"/>
  <c r="Z10" i="5"/>
  <c r="X10" i="5"/>
  <c r="V10" i="5"/>
  <c r="T10" i="5"/>
  <c r="BD9" i="5"/>
  <c r="BB9" i="5"/>
  <c r="AZ9" i="5"/>
  <c r="AX9" i="5"/>
  <c r="AV9" i="5"/>
  <c r="AT9" i="5"/>
  <c r="AR9" i="5"/>
  <c r="AP9" i="5"/>
  <c r="AN9" i="5"/>
  <c r="AL9" i="5"/>
  <c r="AJ9" i="5"/>
  <c r="AH9" i="5"/>
  <c r="AF9" i="5"/>
  <c r="AD9" i="5"/>
  <c r="AB9" i="5"/>
  <c r="Z9" i="5"/>
  <c r="X9" i="5"/>
  <c r="V9" i="5"/>
  <c r="T9" i="5"/>
  <c r="R9" i="5"/>
  <c r="BD8" i="5"/>
  <c r="BB8" i="5"/>
  <c r="AZ8" i="5"/>
  <c r="AX8" i="5"/>
  <c r="AV8" i="5"/>
  <c r="AT8" i="5"/>
  <c r="AR8" i="5"/>
  <c r="AP8" i="5"/>
  <c r="AN8" i="5"/>
  <c r="AL8" i="5"/>
  <c r="AJ8" i="5"/>
  <c r="AH8" i="5"/>
  <c r="AF8" i="5"/>
  <c r="AD8" i="5"/>
  <c r="AB8" i="5"/>
  <c r="Z8" i="5"/>
  <c r="X8" i="5"/>
  <c r="V8" i="5"/>
  <c r="T8" i="5"/>
  <c r="R8" i="5"/>
  <c r="P8" i="5"/>
  <c r="BD7" i="5"/>
  <c r="BB7" i="5"/>
  <c r="AZ7" i="5"/>
  <c r="AX7" i="5"/>
  <c r="AV7" i="5"/>
  <c r="AT7" i="5"/>
  <c r="AR7" i="5"/>
  <c r="AP7" i="5"/>
  <c r="AN7" i="5"/>
  <c r="AL7" i="5"/>
  <c r="AJ7" i="5"/>
  <c r="AH7" i="5"/>
  <c r="AF7" i="5"/>
  <c r="AD7" i="5"/>
  <c r="AB7" i="5"/>
  <c r="Z7" i="5"/>
  <c r="X7" i="5"/>
  <c r="V7" i="5"/>
  <c r="T7" i="5"/>
  <c r="R7" i="5"/>
  <c r="P7" i="5"/>
  <c r="N7" i="5"/>
  <c r="BD6" i="5"/>
  <c r="BB6" i="5"/>
  <c r="AZ6" i="5"/>
  <c r="AX6" i="5"/>
  <c r="AV6" i="5"/>
  <c r="AT6" i="5"/>
  <c r="AR6" i="5"/>
  <c r="AP6" i="5"/>
  <c r="AN6" i="5"/>
  <c r="AL6" i="5"/>
  <c r="AJ6" i="5"/>
  <c r="AH6" i="5"/>
  <c r="AF6" i="5"/>
  <c r="AD6" i="5"/>
  <c r="AB6" i="5"/>
  <c r="Z6" i="5"/>
  <c r="X6" i="5"/>
  <c r="V6" i="5"/>
  <c r="T6" i="5"/>
  <c r="R6" i="5"/>
  <c r="P6" i="5"/>
  <c r="N6" i="5"/>
  <c r="L6" i="5"/>
  <c r="BD5" i="5"/>
  <c r="BB5" i="5"/>
  <c r="AZ5" i="5"/>
  <c r="AX5" i="5"/>
  <c r="AV5" i="5"/>
  <c r="AT5" i="5"/>
  <c r="AR5" i="5"/>
  <c r="AP5" i="5"/>
  <c r="AN5" i="5"/>
  <c r="AL5" i="5"/>
  <c r="AJ5" i="5"/>
  <c r="AH5" i="5"/>
  <c r="AF5" i="5"/>
  <c r="AD5" i="5"/>
  <c r="AB5" i="5"/>
  <c r="Z5" i="5"/>
  <c r="X5" i="5"/>
  <c r="V5" i="5"/>
  <c r="T5" i="5"/>
  <c r="R5" i="5"/>
  <c r="P5" i="5"/>
  <c r="N5" i="5"/>
  <c r="L5" i="5"/>
  <c r="J5" i="5"/>
  <c r="BD4" i="5"/>
  <c r="BB4" i="5"/>
  <c r="AZ4" i="5"/>
  <c r="AX4" i="5"/>
  <c r="AV4" i="5"/>
  <c r="AT4" i="5"/>
  <c r="AR4" i="5"/>
  <c r="AP4" i="5"/>
  <c r="AN4" i="5"/>
  <c r="AL4" i="5"/>
  <c r="AJ4" i="5"/>
  <c r="AH4" i="5"/>
  <c r="AF4" i="5"/>
  <c r="AD4" i="5"/>
  <c r="AB4" i="5"/>
  <c r="Z4" i="5"/>
  <c r="X4" i="5"/>
  <c r="V4" i="5"/>
  <c r="T4" i="5"/>
  <c r="R4" i="5"/>
  <c r="P4" i="5"/>
  <c r="N4" i="5"/>
  <c r="L4" i="5"/>
  <c r="J4" i="5"/>
  <c r="H4" i="5"/>
  <c r="BD3" i="5"/>
  <c r="BB3" i="5"/>
  <c r="AZ3" i="5"/>
  <c r="AX3" i="5"/>
  <c r="AV3" i="5"/>
  <c r="AT3" i="5"/>
  <c r="AR3" i="5"/>
  <c r="AP3" i="5"/>
  <c r="AN3" i="5"/>
  <c r="AL3" i="5"/>
  <c r="AJ3" i="5"/>
  <c r="AH3" i="5"/>
  <c r="AF3" i="5"/>
  <c r="AD3" i="5"/>
  <c r="AB3" i="5"/>
  <c r="Z3" i="5"/>
  <c r="X3" i="5"/>
  <c r="V3" i="5"/>
  <c r="T3" i="5"/>
  <c r="R3" i="5"/>
  <c r="P3" i="5"/>
  <c r="N3" i="5"/>
  <c r="L3" i="5"/>
  <c r="J3" i="5"/>
  <c r="H3" i="5"/>
  <c r="BD2" i="5"/>
  <c r="BB2" i="5"/>
  <c r="AZ2" i="5"/>
  <c r="AX2" i="5"/>
  <c r="AV2" i="5"/>
  <c r="AT2" i="5"/>
  <c r="AR2" i="5"/>
  <c r="AP2" i="5"/>
  <c r="AN2" i="5"/>
  <c r="AL2" i="5"/>
  <c r="AJ2" i="5"/>
  <c r="AH2" i="5"/>
  <c r="AF2" i="5"/>
  <c r="AD2" i="5"/>
  <c r="AB2" i="5"/>
  <c r="Z2" i="5"/>
  <c r="X2" i="5"/>
  <c r="V2" i="5"/>
  <c r="T2" i="5"/>
  <c r="R2" i="5"/>
  <c r="P2" i="5"/>
  <c r="N2" i="5"/>
  <c r="L2" i="5"/>
  <c r="J2" i="5"/>
  <c r="H2" i="5"/>
</calcChain>
</file>

<file path=xl/sharedStrings.xml><?xml version="1.0" encoding="utf-8"?>
<sst xmlns="http://schemas.openxmlformats.org/spreadsheetml/2006/main" count="2968" uniqueCount="878">
  <si>
    <t>poř.</t>
  </si>
  <si>
    <t>PS</t>
  </si>
  <si>
    <t>kdy</t>
  </si>
  <si>
    <t>1.5.</t>
  </si>
  <si>
    <t>CP</t>
  </si>
  <si>
    <t>kategorie</t>
  </si>
  <si>
    <t>pořadí v kat</t>
  </si>
  <si>
    <t>družstva</t>
  </si>
  <si>
    <t>příjmení</t>
  </si>
  <si>
    <t>RN</t>
  </si>
  <si>
    <t>oddíl</t>
  </si>
  <si>
    <t>P</t>
  </si>
  <si>
    <t>počet závodů</t>
  </si>
  <si>
    <t>PB</t>
  </si>
  <si>
    <t>Běh na Doubravku</t>
  </si>
  <si>
    <t>SPONA Teplice</t>
  </si>
  <si>
    <t>Ž</t>
  </si>
  <si>
    <t>M</t>
  </si>
  <si>
    <t>Teplice</t>
  </si>
  <si>
    <t>BK BĚKODO Teplice</t>
  </si>
  <si>
    <t>Krušnoman TT Litvínov</t>
  </si>
  <si>
    <t>Glassman TT Teplice</t>
  </si>
  <si>
    <t>Most</t>
  </si>
  <si>
    <t>AK Bílina</t>
  </si>
  <si>
    <t>x</t>
  </si>
  <si>
    <t>AK Duchcov</t>
  </si>
  <si>
    <t>Ústí nad Labem</t>
  </si>
  <si>
    <t>Kaiserteam</t>
  </si>
  <si>
    <t>MaLé - R</t>
  </si>
  <si>
    <t>Krupka</t>
  </si>
  <si>
    <t>M2</t>
  </si>
  <si>
    <t>M1</t>
  </si>
  <si>
    <t>M3</t>
  </si>
  <si>
    <t>Příjmení</t>
  </si>
  <si>
    <t>Sokol Mšeno</t>
  </si>
  <si>
    <t>BK Běkodo Teplice</t>
  </si>
  <si>
    <t>vzdálenost 4150 m ; převýšení tratě 245 m;  start: Teplice, lázně Beethoven ("Prasátko"); cíl: vrchol Doubravky</t>
  </si>
  <si>
    <t>Oddíl</t>
  </si>
  <si>
    <t>Ročník</t>
  </si>
  <si>
    <t>1.</t>
  </si>
  <si>
    <t>35.</t>
  </si>
  <si>
    <t>2.</t>
  </si>
  <si>
    <t>46.</t>
  </si>
  <si>
    <t>3.</t>
  </si>
  <si>
    <t>Koloshop Team</t>
  </si>
  <si>
    <t>21.</t>
  </si>
  <si>
    <t>4.</t>
  </si>
  <si>
    <t>66.</t>
  </si>
  <si>
    <t>5.</t>
  </si>
  <si>
    <t>67.</t>
  </si>
  <si>
    <t>6.</t>
  </si>
  <si>
    <t>86.</t>
  </si>
  <si>
    <t>7.</t>
  </si>
  <si>
    <t>49.</t>
  </si>
  <si>
    <t>8.</t>
  </si>
  <si>
    <t>43.</t>
  </si>
  <si>
    <t>9.</t>
  </si>
  <si>
    <t>10.</t>
  </si>
  <si>
    <t>M4</t>
  </si>
  <si>
    <t>65.</t>
  </si>
  <si>
    <t>11.</t>
  </si>
  <si>
    <t>38.</t>
  </si>
  <si>
    <t>12.</t>
  </si>
  <si>
    <t>99.</t>
  </si>
  <si>
    <t>13.</t>
  </si>
  <si>
    <t>Z2</t>
  </si>
  <si>
    <t>52.</t>
  </si>
  <si>
    <t>14.</t>
  </si>
  <si>
    <t>62.</t>
  </si>
  <si>
    <t>15.</t>
  </si>
  <si>
    <t>51.</t>
  </si>
  <si>
    <t>16.</t>
  </si>
  <si>
    <t>17.</t>
  </si>
  <si>
    <t>40.</t>
  </si>
  <si>
    <t>18.</t>
  </si>
  <si>
    <t>34.</t>
  </si>
  <si>
    <t>19.</t>
  </si>
  <si>
    <t>42.</t>
  </si>
  <si>
    <t>20.</t>
  </si>
  <si>
    <t>96.</t>
  </si>
  <si>
    <t>Z1</t>
  </si>
  <si>
    <t>22.</t>
  </si>
  <si>
    <t>23.</t>
  </si>
  <si>
    <t>24.</t>
  </si>
  <si>
    <t>37.</t>
  </si>
  <si>
    <t>25.</t>
  </si>
  <si>
    <t>45.</t>
  </si>
  <si>
    <t>26.</t>
  </si>
  <si>
    <t>27.</t>
  </si>
  <si>
    <t>33.</t>
  </si>
  <si>
    <t>28.</t>
  </si>
  <si>
    <t>76.</t>
  </si>
  <si>
    <t>29.</t>
  </si>
  <si>
    <t>48.</t>
  </si>
  <si>
    <t>30.</t>
  </si>
  <si>
    <t>31.</t>
  </si>
  <si>
    <t>32.</t>
  </si>
  <si>
    <t>36.</t>
  </si>
  <si>
    <t>50.</t>
  </si>
  <si>
    <t>70.</t>
  </si>
  <si>
    <t>68.</t>
  </si>
  <si>
    <t>39.</t>
  </si>
  <si>
    <t>83.</t>
  </si>
  <si>
    <t>M5</t>
  </si>
  <si>
    <t>41.</t>
  </si>
  <si>
    <t>73.</t>
  </si>
  <si>
    <t>61.</t>
  </si>
  <si>
    <t>44.</t>
  </si>
  <si>
    <t>59.</t>
  </si>
  <si>
    <t>56.</t>
  </si>
  <si>
    <t>47.</t>
  </si>
  <si>
    <t>54.</t>
  </si>
  <si>
    <t>53.</t>
  </si>
  <si>
    <t>89.</t>
  </si>
  <si>
    <t>55.</t>
  </si>
  <si>
    <t>57.</t>
  </si>
  <si>
    <t>80.</t>
  </si>
  <si>
    <t>58.</t>
  </si>
  <si>
    <t>60.</t>
  </si>
  <si>
    <t>90.</t>
  </si>
  <si>
    <t>95.</t>
  </si>
  <si>
    <t>63.</t>
  </si>
  <si>
    <t>94.</t>
  </si>
  <si>
    <t>64.</t>
  </si>
  <si>
    <t>97.</t>
  </si>
  <si>
    <t>69.</t>
  </si>
  <si>
    <t>71.</t>
  </si>
  <si>
    <t>SbK Teplice</t>
  </si>
  <si>
    <t>72.</t>
  </si>
  <si>
    <t>85.</t>
  </si>
  <si>
    <t>74.</t>
  </si>
  <si>
    <t>84.</t>
  </si>
  <si>
    <t>75.</t>
  </si>
  <si>
    <t>77.</t>
  </si>
  <si>
    <t>78.</t>
  </si>
  <si>
    <t>79.</t>
  </si>
  <si>
    <t>87.</t>
  </si>
  <si>
    <t>81.</t>
  </si>
  <si>
    <t>82.</t>
  </si>
  <si>
    <t>93.</t>
  </si>
  <si>
    <t>88.</t>
  </si>
  <si>
    <t>SDH Chloumek</t>
  </si>
  <si>
    <t>Z3</t>
  </si>
  <si>
    <t>98.</t>
  </si>
  <si>
    <t>91.</t>
  </si>
  <si>
    <t>92.</t>
  </si>
  <si>
    <t>čas</t>
  </si>
  <si>
    <t>kat</t>
  </si>
  <si>
    <t>PvK</t>
  </si>
  <si>
    <t>Fanklub Milešovka</t>
  </si>
  <si>
    <t>Běžci Chomutov</t>
  </si>
  <si>
    <t>TT Krušnoman Litvínov</t>
  </si>
  <si>
    <t>jméno</t>
  </si>
  <si>
    <t>MHUL</t>
  </si>
  <si>
    <t>UNIPETROL Litvínov</t>
  </si>
  <si>
    <t>AK Krupka</t>
  </si>
  <si>
    <t>Velké Březno</t>
  </si>
  <si>
    <t>Doubravka</t>
  </si>
  <si>
    <t>Vohradská Hana</t>
  </si>
  <si>
    <t>HIT OFFICE</t>
  </si>
  <si>
    <t>Ledvice</t>
  </si>
  <si>
    <t>28.9.</t>
  </si>
  <si>
    <t>Bažantnice</t>
  </si>
  <si>
    <t>Milešovka</t>
  </si>
  <si>
    <t>Viadukt</t>
  </si>
  <si>
    <t>Doubravka 10</t>
  </si>
  <si>
    <t>Doubravka kr.</t>
  </si>
  <si>
    <t>Ak Bílina</t>
  </si>
  <si>
    <t>Perštejn</t>
  </si>
  <si>
    <t>BK Louny</t>
  </si>
  <si>
    <t>AK Most</t>
  </si>
  <si>
    <t>vzdálenost 17,5 km ; převýšení tratě 846m;       start: Teplice, lázně Beethoven ("Prasátko"); cíl: vrchol Milešovky</t>
  </si>
  <si>
    <t>Pořadí</t>
  </si>
  <si>
    <t>J</t>
  </si>
  <si>
    <t>Sport team Brozany</t>
  </si>
  <si>
    <t>ASK Lovosice</t>
  </si>
  <si>
    <t>01:46:37</t>
  </si>
  <si>
    <t>S</t>
  </si>
  <si>
    <t>Praha 13</t>
  </si>
  <si>
    <t>Brid Team</t>
  </si>
  <si>
    <t>Žiar</t>
  </si>
  <si>
    <t>V</t>
  </si>
  <si>
    <t>Běžecký kroužek Varnsdorf</t>
  </si>
  <si>
    <t>Bobr Team ČSOB Pojišťovny</t>
  </si>
  <si>
    <t>Los Lovoš</t>
  </si>
  <si>
    <t>Horní Krupka</t>
  </si>
  <si>
    <t>Spona Teplice</t>
  </si>
  <si>
    <t>100.</t>
  </si>
  <si>
    <t>101.</t>
  </si>
  <si>
    <t>103.</t>
  </si>
  <si>
    <t>102.</t>
  </si>
  <si>
    <t>104.</t>
  </si>
  <si>
    <t>105.</t>
  </si>
  <si>
    <t>106.</t>
  </si>
  <si>
    <t>107.</t>
  </si>
  <si>
    <t>108.</t>
  </si>
  <si>
    <t>109.</t>
  </si>
  <si>
    <t>110.</t>
  </si>
  <si>
    <t>TJ VS Kadaň</t>
  </si>
  <si>
    <t>MaLé-R</t>
  </si>
  <si>
    <t>Z</t>
  </si>
  <si>
    <t>02:23:11</t>
  </si>
  <si>
    <t>ZV</t>
  </si>
  <si>
    <t>1976</t>
  </si>
  <si>
    <t>junioři do 18 let</t>
  </si>
  <si>
    <t>muži do 39 let</t>
  </si>
  <si>
    <t>muži 40 - 54 let</t>
  </si>
  <si>
    <t>muži od 55 let</t>
  </si>
  <si>
    <t>ženy do 39 let</t>
  </si>
  <si>
    <t>ženy od 40 let</t>
  </si>
  <si>
    <t>Povrly</t>
  </si>
  <si>
    <t>Duchcov</t>
  </si>
  <si>
    <t>Litvínov</t>
  </si>
  <si>
    <t>LOSAN CUP - BPT 2022</t>
  </si>
  <si>
    <t>BK 2022</t>
  </si>
  <si>
    <t>Jméno</t>
  </si>
  <si>
    <t>Rež</t>
  </si>
  <si>
    <t>Adam</t>
  </si>
  <si>
    <t>2005</t>
  </si>
  <si>
    <t>Nejedlý</t>
  </si>
  <si>
    <t>Ondřej</t>
  </si>
  <si>
    <t>2009</t>
  </si>
  <si>
    <t>Spoustová</t>
  </si>
  <si>
    <t>Lucie</t>
  </si>
  <si>
    <t/>
  </si>
  <si>
    <t>2010</t>
  </si>
  <si>
    <t>Bláhová</t>
  </si>
  <si>
    <t>Karolína</t>
  </si>
  <si>
    <t>2012</t>
  </si>
  <si>
    <t>Ottenschlager</t>
  </si>
  <si>
    <t>Oto</t>
  </si>
  <si>
    <t>2BWINNER TEAM</t>
  </si>
  <si>
    <t>1995</t>
  </si>
  <si>
    <t>Heřman</t>
  </si>
  <si>
    <t>Lukáš</t>
  </si>
  <si>
    <t>2004</t>
  </si>
  <si>
    <t>Žikovský</t>
  </si>
  <si>
    <t>Jiří</t>
  </si>
  <si>
    <t>1996</t>
  </si>
  <si>
    <t>Hradecký</t>
  </si>
  <si>
    <t>1983</t>
  </si>
  <si>
    <t>Oppelt</t>
  </si>
  <si>
    <t>Michal</t>
  </si>
  <si>
    <t>Novák</t>
  </si>
  <si>
    <t>Václav</t>
  </si>
  <si>
    <t>1987</t>
  </si>
  <si>
    <t>Tvrdík</t>
  </si>
  <si>
    <t>Jan</t>
  </si>
  <si>
    <t>1977</t>
  </si>
  <si>
    <t>Slezák</t>
  </si>
  <si>
    <t>Vladimír</t>
  </si>
  <si>
    <t>1973</t>
  </si>
  <si>
    <t>Feix</t>
  </si>
  <si>
    <t>Ivo</t>
  </si>
  <si>
    <t>1974</t>
  </si>
  <si>
    <t>Fridrichovský</t>
  </si>
  <si>
    <t>Mirek</t>
  </si>
  <si>
    <t>1975</t>
  </si>
  <si>
    <t>Šťastný</t>
  </si>
  <si>
    <t>Martin</t>
  </si>
  <si>
    <t>Marek</t>
  </si>
  <si>
    <t>1981</t>
  </si>
  <si>
    <t>Jungwirt</t>
  </si>
  <si>
    <t>Aleš</t>
  </si>
  <si>
    <t>Kavalír</t>
  </si>
  <si>
    <t>Petr</t>
  </si>
  <si>
    <t>1980</t>
  </si>
  <si>
    <t>Majer</t>
  </si>
  <si>
    <t>Pavel</t>
  </si>
  <si>
    <t>Vorlíček</t>
  </si>
  <si>
    <t>Jaroslav</t>
  </si>
  <si>
    <t>1978</t>
  </si>
  <si>
    <t>Farda</t>
  </si>
  <si>
    <t>Glumbík</t>
  </si>
  <si>
    <t>Karel</t>
  </si>
  <si>
    <t>Sattler</t>
  </si>
  <si>
    <t>Radek</t>
  </si>
  <si>
    <t>Zdeněk</t>
  </si>
  <si>
    <t>1972</t>
  </si>
  <si>
    <t>Kollár</t>
  </si>
  <si>
    <t>Ludvík</t>
  </si>
  <si>
    <t>1967</t>
  </si>
  <si>
    <t>Veselý</t>
  </si>
  <si>
    <t>Mělník Chloumek</t>
  </si>
  <si>
    <t>1971</t>
  </si>
  <si>
    <t>Fišer</t>
  </si>
  <si>
    <t>Stanislav</t>
  </si>
  <si>
    <t>O-I</t>
  </si>
  <si>
    <t>Hruška</t>
  </si>
  <si>
    <t>Miloš</t>
  </si>
  <si>
    <t>1970</t>
  </si>
  <si>
    <t>Janík</t>
  </si>
  <si>
    <t>Tomáš</t>
  </si>
  <si>
    <t>1968</t>
  </si>
  <si>
    <t>Ptáček</t>
  </si>
  <si>
    <t>Michael</t>
  </si>
  <si>
    <t>1963</t>
  </si>
  <si>
    <t>Chrz</t>
  </si>
  <si>
    <t>Šachový klub Ústí n.L.</t>
  </si>
  <si>
    <t>Losman</t>
  </si>
  <si>
    <t>Miroslav</t>
  </si>
  <si>
    <t>Hradec Králové</t>
  </si>
  <si>
    <t>1951</t>
  </si>
  <si>
    <t>Ernestová</t>
  </si>
  <si>
    <t xml:space="preserve">Miroslava </t>
  </si>
  <si>
    <t>1988</t>
  </si>
  <si>
    <t>Hrušková</t>
  </si>
  <si>
    <t>Sabina</t>
  </si>
  <si>
    <t>Biatlon Liberec</t>
  </si>
  <si>
    <t>2002</t>
  </si>
  <si>
    <t>Molcarová</t>
  </si>
  <si>
    <t>Michaela</t>
  </si>
  <si>
    <t>2001</t>
  </si>
  <si>
    <t>Protivová</t>
  </si>
  <si>
    <t>Veronika</t>
  </si>
  <si>
    <t>1993</t>
  </si>
  <si>
    <t>Kantová</t>
  </si>
  <si>
    <t>Olga</t>
  </si>
  <si>
    <t>1979</t>
  </si>
  <si>
    <t>Vorlíčková</t>
  </si>
  <si>
    <t>Radka</t>
  </si>
  <si>
    <t>Fišerová</t>
  </si>
  <si>
    <t>Renata</t>
  </si>
  <si>
    <t>Škvorová</t>
  </si>
  <si>
    <t>USK Provod Ústí n. Labem</t>
  </si>
  <si>
    <t>Fridrichovská</t>
  </si>
  <si>
    <t>Hanka</t>
  </si>
  <si>
    <t>1984</t>
  </si>
  <si>
    <t>Barsová</t>
  </si>
  <si>
    <t>Barbora</t>
  </si>
  <si>
    <t>Běžecká škola - Teplice</t>
  </si>
  <si>
    <t>Souchová</t>
  </si>
  <si>
    <t>Helena</t>
  </si>
  <si>
    <t>Kučerová</t>
  </si>
  <si>
    <t>Iva</t>
  </si>
  <si>
    <t>Bublová</t>
  </si>
  <si>
    <t>Naďa</t>
  </si>
  <si>
    <t>Koloshop team</t>
  </si>
  <si>
    <t>Kaiserová</t>
  </si>
  <si>
    <t>Stanislava</t>
  </si>
  <si>
    <t>Ústí n.L.</t>
  </si>
  <si>
    <t>Veselá</t>
  </si>
  <si>
    <t>Anita</t>
  </si>
  <si>
    <t>1965</t>
  </si>
  <si>
    <t>Minaříková</t>
  </si>
  <si>
    <t>LOTE</t>
  </si>
  <si>
    <t>Špírková</t>
  </si>
  <si>
    <t>Lenka</t>
  </si>
  <si>
    <t>1969</t>
  </si>
  <si>
    <t>V22</t>
  </si>
  <si>
    <r>
      <t xml:space="preserve">Výsledková listina - BnD 2022 </t>
    </r>
    <r>
      <rPr>
        <sz val="10"/>
        <rFont val="Bookman Old Style"/>
        <family val="1"/>
        <charset val="238"/>
      </rPr>
      <t>ze dne 1.5.</t>
    </r>
  </si>
  <si>
    <t>ženy 35 a výše (3140 m)</t>
  </si>
  <si>
    <t>muži do 39 (5940 m)</t>
  </si>
  <si>
    <t>muži do 49 (5940 m)</t>
  </si>
  <si>
    <t>muži do 59 (5940 m)</t>
  </si>
  <si>
    <t>muži do 69 (5940 m)</t>
  </si>
  <si>
    <t>muži 70 a výše (3140 m)</t>
  </si>
  <si>
    <t>ženy do 34 (3140 m)</t>
  </si>
  <si>
    <t>Pachtová</t>
  </si>
  <si>
    <t>Horvátová</t>
  </si>
  <si>
    <t>Simona</t>
  </si>
  <si>
    <t>Slaměníková</t>
  </si>
  <si>
    <t>Daniel</t>
  </si>
  <si>
    <t>Taras</t>
  </si>
  <si>
    <t xml:space="preserve"> Hýna</t>
  </si>
  <si>
    <t>Havel</t>
  </si>
  <si>
    <t>Drážďanský</t>
  </si>
  <si>
    <t>AK</t>
  </si>
  <si>
    <t>Radim F</t>
  </si>
  <si>
    <t>Cimerman</t>
  </si>
  <si>
    <t>Ladislav</t>
  </si>
  <si>
    <t>Ernest</t>
  </si>
  <si>
    <t>Macek</t>
  </si>
  <si>
    <t>Bečka</t>
  </si>
  <si>
    <t>Linhart</t>
  </si>
  <si>
    <t>BK Reka Křižanov</t>
  </si>
  <si>
    <t>Svoboda</t>
  </si>
  <si>
    <t>Josef</t>
  </si>
  <si>
    <t>SD DNT Kadaň 00:</t>
  </si>
  <si>
    <t>ěkodo Teplice 00</t>
  </si>
  <si>
    <t>Kostka</t>
  </si>
  <si>
    <t>SOUKostomlaty</t>
  </si>
  <si>
    <t>Anna</t>
  </si>
  <si>
    <t>BĚKODO Teplice</t>
  </si>
  <si>
    <t>USK PROVOD UL</t>
  </si>
  <si>
    <t>Havlová Zlata</t>
  </si>
  <si>
    <t xml:space="preserve">Doležalová </t>
  </si>
  <si>
    <t>Zlata</t>
  </si>
  <si>
    <t>Hana</t>
  </si>
  <si>
    <t xml:space="preserve">Fišerová </t>
  </si>
  <si>
    <t xml:space="preserve">Škvorová </t>
  </si>
  <si>
    <t>Sokol Dolní Mísečky</t>
  </si>
  <si>
    <t>Zbuzek</t>
  </si>
  <si>
    <t>Matěj</t>
  </si>
  <si>
    <t>Nemetz</t>
  </si>
  <si>
    <t>Hulha</t>
  </si>
  <si>
    <t>Skorokhoda</t>
  </si>
  <si>
    <t>Unipetrol Lit</t>
  </si>
  <si>
    <t>Lokomotiva Tce - OB</t>
  </si>
  <si>
    <t xml:space="preserve"> SKI klub Litvínov</t>
  </si>
  <si>
    <t>BK Běkodo Tepice</t>
  </si>
  <si>
    <t xml:space="preserve"> AK Duchcov</t>
  </si>
  <si>
    <t>Olšer</t>
  </si>
  <si>
    <t>OU Kostomlaty</t>
  </si>
  <si>
    <t>MOST</t>
  </si>
  <si>
    <t>Igor</t>
  </si>
  <si>
    <t>Pezter</t>
  </si>
  <si>
    <t xml:space="preserve">Zbuzek </t>
  </si>
  <si>
    <t xml:space="preserve">Timošei </t>
  </si>
  <si>
    <t xml:space="preserve">Košťál </t>
  </si>
  <si>
    <t xml:space="preserve">VTŽ CV </t>
  </si>
  <si>
    <t>Antonín</t>
  </si>
  <si>
    <t xml:space="preserve">Šulo </t>
  </si>
  <si>
    <t xml:space="preserve">VTŽ </t>
  </si>
  <si>
    <t xml:space="preserve">Kamenský </t>
  </si>
  <si>
    <t>Chludil</t>
  </si>
  <si>
    <t>Eliáš</t>
  </si>
  <si>
    <t>Janák</t>
  </si>
  <si>
    <t>Slaměník</t>
  </si>
  <si>
    <t>Jahoda</t>
  </si>
  <si>
    <t>Měrka</t>
  </si>
  <si>
    <t>Valenta</t>
  </si>
  <si>
    <t>01:25:42</t>
  </si>
  <si>
    <t>Zikán</t>
  </si>
  <si>
    <t>Milovičtí běžci</t>
  </si>
  <si>
    <t>01:27:02</t>
  </si>
  <si>
    <t>01:29:45</t>
  </si>
  <si>
    <t>1985</t>
  </si>
  <si>
    <t>01:31:41</t>
  </si>
  <si>
    <t>Kváš</t>
  </si>
  <si>
    <t>CK Lovosice</t>
  </si>
  <si>
    <t>1982</t>
  </si>
  <si>
    <t>01:32:34</t>
  </si>
  <si>
    <t>01:33:00</t>
  </si>
  <si>
    <t>1964</t>
  </si>
  <si>
    <t>01:33:26</t>
  </si>
  <si>
    <t>01:33:55</t>
  </si>
  <si>
    <t>01:35:07</t>
  </si>
  <si>
    <t>Kušnír</t>
  </si>
  <si>
    <t>Luboš</t>
  </si>
  <si>
    <t>01:35:10</t>
  </si>
  <si>
    <t>Kuták</t>
  </si>
  <si>
    <t>01:36:12</t>
  </si>
  <si>
    <t>01:36:15</t>
  </si>
  <si>
    <t>Holub</t>
  </si>
  <si>
    <t>01:36:16</t>
  </si>
  <si>
    <t>Kopal</t>
  </si>
  <si>
    <t>David</t>
  </si>
  <si>
    <t>Škola chůze</t>
  </si>
  <si>
    <t>01:36:55</t>
  </si>
  <si>
    <t>01:38:41</t>
  </si>
  <si>
    <t>Lisec</t>
  </si>
  <si>
    <t>CK Terezín</t>
  </si>
  <si>
    <t>01:38:47</t>
  </si>
  <si>
    <t>Kaiser</t>
  </si>
  <si>
    <t>2006</t>
  </si>
  <si>
    <t>01:41:45</t>
  </si>
  <si>
    <t>Zbortek</t>
  </si>
  <si>
    <t>01:41:58</t>
  </si>
  <si>
    <t>Suchý</t>
  </si>
  <si>
    <t>Krásná Lípa</t>
  </si>
  <si>
    <t>01:42:24</t>
  </si>
  <si>
    <t>Vlček</t>
  </si>
  <si>
    <t>Bohumil</t>
  </si>
  <si>
    <t>1960</t>
  </si>
  <si>
    <t>01:42:37</t>
  </si>
  <si>
    <t>01:42:55</t>
  </si>
  <si>
    <t>Prošek</t>
  </si>
  <si>
    <t>01:43:54</t>
  </si>
  <si>
    <t>Mrva</t>
  </si>
  <si>
    <t>BBK</t>
  </si>
  <si>
    <t>01:44:42</t>
  </si>
  <si>
    <t>01:45:33</t>
  </si>
  <si>
    <t>Lang</t>
  </si>
  <si>
    <t>FABRIKAMAN</t>
  </si>
  <si>
    <t>01:45:42</t>
  </si>
  <si>
    <t>Jindra</t>
  </si>
  <si>
    <t>01:45:56</t>
  </si>
  <si>
    <t>Krajník</t>
  </si>
  <si>
    <t>Richard</t>
  </si>
  <si>
    <t>1994</t>
  </si>
  <si>
    <t>01:46:09</t>
  </si>
  <si>
    <t>Šácha</t>
  </si>
  <si>
    <t>01:46:55</t>
  </si>
  <si>
    <t>Chlupsová</t>
  </si>
  <si>
    <t>Klára</t>
  </si>
  <si>
    <t>Chlupy ze psa</t>
  </si>
  <si>
    <t>01:47:21</t>
  </si>
  <si>
    <t>Kichigin</t>
  </si>
  <si>
    <t>Andrey</t>
  </si>
  <si>
    <t>01:47:54</t>
  </si>
  <si>
    <t>01:48:49</t>
  </si>
  <si>
    <t>Vodráško</t>
  </si>
  <si>
    <t>1992</t>
  </si>
  <si>
    <t>01:48:50</t>
  </si>
  <si>
    <t>Kvasna</t>
  </si>
  <si>
    <t>01:48:55</t>
  </si>
  <si>
    <t>SBK</t>
  </si>
  <si>
    <t>01:49:10</t>
  </si>
  <si>
    <t>Willner</t>
  </si>
  <si>
    <t>01:49:22</t>
  </si>
  <si>
    <t>Richter</t>
  </si>
  <si>
    <t>2008</t>
  </si>
  <si>
    <t>01:49:26</t>
  </si>
  <si>
    <t>Novotná</t>
  </si>
  <si>
    <t>01:51:13</t>
  </si>
  <si>
    <t>Hrubý</t>
  </si>
  <si>
    <t>01:51:52</t>
  </si>
  <si>
    <t>Voska</t>
  </si>
  <si>
    <t>01:52:09</t>
  </si>
  <si>
    <t>Kuřina</t>
  </si>
  <si>
    <t>01:53:04</t>
  </si>
  <si>
    <t>Klimkáček</t>
  </si>
  <si>
    <t>UL Trail</t>
  </si>
  <si>
    <t>01:53:17</t>
  </si>
  <si>
    <t>Deutscha</t>
  </si>
  <si>
    <t>Dávid</t>
  </si>
  <si>
    <t>MUTR</t>
  </si>
  <si>
    <t>01:53:52</t>
  </si>
  <si>
    <t>Hudák</t>
  </si>
  <si>
    <t>Háj u Duchcova</t>
  </si>
  <si>
    <t>1955</t>
  </si>
  <si>
    <t>01:54:07</t>
  </si>
  <si>
    <t>Beck</t>
  </si>
  <si>
    <t>01:54:22</t>
  </si>
  <si>
    <t>01:57:10</t>
  </si>
  <si>
    <t>Dinstpir</t>
  </si>
  <si>
    <t>Milan</t>
  </si>
  <si>
    <t>Vtelno Žije</t>
  </si>
  <si>
    <t>01:57:39</t>
  </si>
  <si>
    <t>Vrátná</t>
  </si>
  <si>
    <t>Alena</t>
  </si>
  <si>
    <t>01:57:49</t>
  </si>
  <si>
    <t>Miroslava</t>
  </si>
  <si>
    <t>01:57:51</t>
  </si>
  <si>
    <t>Oulický</t>
  </si>
  <si>
    <t>Roman</t>
  </si>
  <si>
    <t>01:58:21</t>
  </si>
  <si>
    <t>Uhlík</t>
  </si>
  <si>
    <t>1961</t>
  </si>
  <si>
    <t>01:58:25</t>
  </si>
  <si>
    <t>Krausová</t>
  </si>
  <si>
    <t>Aneta</t>
  </si>
  <si>
    <t>MONDI</t>
  </si>
  <si>
    <t>1990</t>
  </si>
  <si>
    <t>01:59:01</t>
  </si>
  <si>
    <t>Koskubová</t>
  </si>
  <si>
    <t>Klara</t>
  </si>
  <si>
    <t>Rozběháme Most</t>
  </si>
  <si>
    <t>02:00:42</t>
  </si>
  <si>
    <t>1962</t>
  </si>
  <si>
    <t>02:01:08</t>
  </si>
  <si>
    <t>02:01:39</t>
  </si>
  <si>
    <t>Vyskočilová</t>
  </si>
  <si>
    <t>Petra</t>
  </si>
  <si>
    <t>02:01:56</t>
  </si>
  <si>
    <t>USK Provod</t>
  </si>
  <si>
    <t>02:02:24</t>
  </si>
  <si>
    <t>02:04:09</t>
  </si>
  <si>
    <t>Chalupný</t>
  </si>
  <si>
    <t>02:04:21</t>
  </si>
  <si>
    <t>Bařtipán</t>
  </si>
  <si>
    <t>Zbyněk</t>
  </si>
  <si>
    <t>02:04:30</t>
  </si>
  <si>
    <t>Zeman</t>
  </si>
  <si>
    <t>Dobyt Litoměřice</t>
  </si>
  <si>
    <t>02:05:01</t>
  </si>
  <si>
    <t>Rutzenstorferová</t>
  </si>
  <si>
    <t>Jana</t>
  </si>
  <si>
    <t>02:05:43</t>
  </si>
  <si>
    <t>Šilhavý</t>
  </si>
  <si>
    <t>02:06:46</t>
  </si>
  <si>
    <t>Bezděk</t>
  </si>
  <si>
    <t>Praha 10</t>
  </si>
  <si>
    <t>02:06:58</t>
  </si>
  <si>
    <t>Vlach</t>
  </si>
  <si>
    <t>02:07:07</t>
  </si>
  <si>
    <t>Cimermanová</t>
  </si>
  <si>
    <t>Daniela</t>
  </si>
  <si>
    <t>02:08:49</t>
  </si>
  <si>
    <t>Chudinová</t>
  </si>
  <si>
    <t>02:10:01</t>
  </si>
  <si>
    <t>Synáčková</t>
  </si>
  <si>
    <t>02:10:03</t>
  </si>
  <si>
    <t>Synáček</t>
  </si>
  <si>
    <t>02:10:04</t>
  </si>
  <si>
    <t>Dohnal</t>
  </si>
  <si>
    <t>02:10:45</t>
  </si>
  <si>
    <t>Kadlečková</t>
  </si>
  <si>
    <t>02:10:55</t>
  </si>
  <si>
    <t>Housková</t>
  </si>
  <si>
    <t>Natálie</t>
  </si>
  <si>
    <t>02:12:58</t>
  </si>
  <si>
    <t>Žáčková</t>
  </si>
  <si>
    <t>Žaneta</t>
  </si>
  <si>
    <t>Barbarian Extreme Team</t>
  </si>
  <si>
    <t>Becka</t>
  </si>
  <si>
    <t>Miloslav</t>
  </si>
  <si>
    <t>02:13:17</t>
  </si>
  <si>
    <t>Vojtěch</t>
  </si>
  <si>
    <t>1998</t>
  </si>
  <si>
    <t>02:14:51</t>
  </si>
  <si>
    <t>Pivoňka</t>
  </si>
  <si>
    <t>02:15:31</t>
  </si>
  <si>
    <t>Kášova</t>
  </si>
  <si>
    <t>Marcela</t>
  </si>
  <si>
    <t>02:15:47</t>
  </si>
  <si>
    <t>02:16:07</t>
  </si>
  <si>
    <t>Sapoušek</t>
  </si>
  <si>
    <t>Nexen</t>
  </si>
  <si>
    <t>02:17:31</t>
  </si>
  <si>
    <t>Zenk</t>
  </si>
  <si>
    <t>02:17:51</t>
  </si>
  <si>
    <t>Zenková</t>
  </si>
  <si>
    <t>Denisa</t>
  </si>
  <si>
    <t>02:17:52</t>
  </si>
  <si>
    <t>Jakl</t>
  </si>
  <si>
    <t>02:18:51</t>
  </si>
  <si>
    <t>02:19:21</t>
  </si>
  <si>
    <t>Motvičková</t>
  </si>
  <si>
    <t>Kristýna</t>
  </si>
  <si>
    <t>02:19:26</t>
  </si>
  <si>
    <t>Černá</t>
  </si>
  <si>
    <t>02:21:05</t>
  </si>
  <si>
    <t>Hradský</t>
  </si>
  <si>
    <t>Fan Klub  Milešovka</t>
  </si>
  <si>
    <t>Chalupecká</t>
  </si>
  <si>
    <t>Tamara</t>
  </si>
  <si>
    <t>02:22:36</t>
  </si>
  <si>
    <t>Březinová</t>
  </si>
  <si>
    <t>Dagmar</t>
  </si>
  <si>
    <t>1958</t>
  </si>
  <si>
    <t>Březina</t>
  </si>
  <si>
    <t>Vlastimil</t>
  </si>
  <si>
    <t>02:27:00</t>
  </si>
  <si>
    <t>Zelenák</t>
  </si>
  <si>
    <t>Dušan</t>
  </si>
  <si>
    <t>1950</t>
  </si>
  <si>
    <t>02:27:11</t>
  </si>
  <si>
    <t>02:27:16</t>
  </si>
  <si>
    <t>Doležalová</t>
  </si>
  <si>
    <t>02:29:28</t>
  </si>
  <si>
    <t>Mrnková</t>
  </si>
  <si>
    <t>Věra</t>
  </si>
  <si>
    <t>02:29:52</t>
  </si>
  <si>
    <t>Heřmánek</t>
  </si>
  <si>
    <t>02:32:07</t>
  </si>
  <si>
    <t>Sukdoláková</t>
  </si>
  <si>
    <t>Dana</t>
  </si>
  <si>
    <t>02:33:29</t>
  </si>
  <si>
    <t>Havlíčková</t>
  </si>
  <si>
    <t>Dozp Kovářská</t>
  </si>
  <si>
    <t>02:34:40</t>
  </si>
  <si>
    <t>02:38:55</t>
  </si>
  <si>
    <t>Chroust</t>
  </si>
  <si>
    <t>RC Falk Krásná Lípa</t>
  </si>
  <si>
    <t>02:40:07</t>
  </si>
  <si>
    <t>Švácha</t>
  </si>
  <si>
    <t>1959</t>
  </si>
  <si>
    <t>02:43:51</t>
  </si>
  <si>
    <t>02:44:45</t>
  </si>
  <si>
    <t>Klail</t>
  </si>
  <si>
    <t>1954</t>
  </si>
  <si>
    <t>02:46:35</t>
  </si>
  <si>
    <t>Richterová</t>
  </si>
  <si>
    <t>Martina</t>
  </si>
  <si>
    <t>03:00:40</t>
  </si>
  <si>
    <t>Jungbauerová</t>
  </si>
  <si>
    <t>Růžena</t>
  </si>
  <si>
    <t>kviteksipek@seznam.cz</t>
  </si>
  <si>
    <t>1953</t>
  </si>
  <si>
    <t>03:26:04</t>
  </si>
  <si>
    <t>Škramlík</t>
  </si>
  <si>
    <t>Svarožic team / Teplice</t>
  </si>
  <si>
    <t>03:38:31</t>
  </si>
  <si>
    <t>Škramlíková</t>
  </si>
  <si>
    <t>03:41:08</t>
  </si>
  <si>
    <t>Benedikt</t>
  </si>
  <si>
    <t>1949</t>
  </si>
  <si>
    <t>03:57:00</t>
  </si>
  <si>
    <t>Chalupná</t>
  </si>
  <si>
    <t>Zuzana</t>
  </si>
  <si>
    <t>Ohníč</t>
  </si>
  <si>
    <t>03:57:52</t>
  </si>
  <si>
    <t>Brudnová</t>
  </si>
  <si>
    <t>04:08:03</t>
  </si>
  <si>
    <r>
      <t xml:space="preserve">Výsledková listina - MilešovKa(p) 2022  </t>
    </r>
    <r>
      <rPr>
        <sz val="10"/>
        <rFont val="Bookman Old Style"/>
        <family val="1"/>
        <charset val="238"/>
      </rPr>
      <t>ze dne 28.9.</t>
    </r>
  </si>
  <si>
    <t>pVk</t>
  </si>
  <si>
    <t>Hýna</t>
  </si>
  <si>
    <t>Heřman ml.</t>
  </si>
  <si>
    <t>RC Falkenštejn Krásná Lípa</t>
  </si>
  <si>
    <t xml:space="preserve">Vohradská </t>
  </si>
  <si>
    <t>Havlová</t>
  </si>
  <si>
    <t>MS</t>
  </si>
  <si>
    <t>E</t>
  </si>
  <si>
    <t>F</t>
  </si>
  <si>
    <t>A</t>
  </si>
  <si>
    <t>B</t>
  </si>
  <si>
    <t>D</t>
  </si>
  <si>
    <t>C</t>
  </si>
  <si>
    <t>věk 2022</t>
  </si>
  <si>
    <t>Duchcovský viadukt - výsledková listina</t>
  </si>
  <si>
    <t>68. ročník</t>
  </si>
  <si>
    <t>pořadatel:</t>
  </si>
  <si>
    <t>AK Duchcov a město Duchcov</t>
  </si>
  <si>
    <t>datum:</t>
  </si>
  <si>
    <t>startující:</t>
  </si>
  <si>
    <t>137 startujících</t>
  </si>
  <si>
    <t>počasí:</t>
  </si>
  <si>
    <t>14 stupňů, polojasno</t>
  </si>
  <si>
    <t>ženy 18 - 34 let (8860m)</t>
  </si>
  <si>
    <t>BPT</t>
  </si>
  <si>
    <t>Běkodo Teplice</t>
  </si>
  <si>
    <t>VTŽ Chomutov</t>
  </si>
  <si>
    <t>AK Žatec</t>
  </si>
  <si>
    <t>TJ chemička Ústí RK</t>
  </si>
  <si>
    <t>ženy 35 - 44 let (8860m)</t>
  </si>
  <si>
    <t>ženy 45 - 54 let (8860m)</t>
  </si>
  <si>
    <t>FC Kadaň</t>
  </si>
  <si>
    <t>ženy 55 let a výše (3420m)</t>
  </si>
  <si>
    <t>muži 18 - 39 let (8860m)</t>
  </si>
  <si>
    <t>muži 40 - 49 let (8860m)</t>
  </si>
  <si>
    <t>AC Praha 1890</t>
  </si>
  <si>
    <t>ASK Děčín</t>
  </si>
  <si>
    <t>SKI klub Litvínov</t>
  </si>
  <si>
    <t>Podbořany</t>
  </si>
  <si>
    <t>Atletika Litvínov</t>
  </si>
  <si>
    <t>muži 50 - 59 let (8860m)</t>
  </si>
  <si>
    <t>Rozběhej Litvínov</t>
  </si>
  <si>
    <t>muži 60 - 69 let (8860m)</t>
  </si>
  <si>
    <t>BK FC Kadaň</t>
  </si>
  <si>
    <t>Loučná 956</t>
  </si>
  <si>
    <t>VTŽ CV</t>
  </si>
  <si>
    <t>muži 70 let a výše (3420m)</t>
  </si>
  <si>
    <t>SD DNT Kadaň</t>
  </si>
  <si>
    <t>Chemopetrol Litvínov</t>
  </si>
  <si>
    <t>VTŽ</t>
  </si>
  <si>
    <t>Hora Svaté Kateřiny</t>
  </si>
  <si>
    <t>IKO OSCARSHAMM SWEDEN</t>
  </si>
  <si>
    <t>Tancmanová</t>
  </si>
  <si>
    <t>Křížová</t>
  </si>
  <si>
    <t>Libuše</t>
  </si>
  <si>
    <t>Vrábíková</t>
  </si>
  <si>
    <t>Kateřina</t>
  </si>
  <si>
    <t>Šárová</t>
  </si>
  <si>
    <t>Lapáčková</t>
  </si>
  <si>
    <t>Nina</t>
  </si>
  <si>
    <t>Kačurová</t>
  </si>
  <si>
    <t>Laube</t>
  </si>
  <si>
    <t>Pavlína</t>
  </si>
  <si>
    <t>Fílová</t>
  </si>
  <si>
    <t>Vítková</t>
  </si>
  <si>
    <t>Molnárová</t>
  </si>
  <si>
    <t>Nozarová</t>
  </si>
  <si>
    <t>Kačur</t>
  </si>
  <si>
    <t>Dan</t>
  </si>
  <si>
    <t>Bennour</t>
  </si>
  <si>
    <t>Bajbora</t>
  </si>
  <si>
    <t>Šára</t>
  </si>
  <si>
    <t>František</t>
  </si>
  <si>
    <t>Bořuta</t>
  </si>
  <si>
    <t>Kadleček</t>
  </si>
  <si>
    <t>Pric</t>
  </si>
  <si>
    <t>Rostislav</t>
  </si>
  <si>
    <t>Košťál</t>
  </si>
  <si>
    <t>Kamenský</t>
  </si>
  <si>
    <t>Peter</t>
  </si>
  <si>
    <t>Filingr</t>
  </si>
  <si>
    <t>Čeněk</t>
  </si>
  <si>
    <t>Dietrich</t>
  </si>
  <si>
    <t>Řezáč</t>
  </si>
  <si>
    <t>Šulo</t>
  </si>
  <si>
    <t>Ryska</t>
  </si>
  <si>
    <t>Červenka</t>
  </si>
  <si>
    <t>Anděl</t>
  </si>
  <si>
    <t>Lukáš Adam</t>
  </si>
  <si>
    <t>C75</t>
  </si>
  <si>
    <t xml:space="preserve">SD DNT Kadaň </t>
  </si>
  <si>
    <t>Růžička Štěpán</t>
  </si>
  <si>
    <t>LOKO TEPLICE - or. Běh</t>
  </si>
  <si>
    <t>Vorlíček Ondřej</t>
  </si>
  <si>
    <t>Háněl Kryštof</t>
  </si>
  <si>
    <t>LOKO TEPLICE - LB</t>
  </si>
  <si>
    <t>Kozt Mikuláš</t>
  </si>
  <si>
    <t>Krištof Štěpán</t>
  </si>
  <si>
    <t>Nový Karel</t>
  </si>
  <si>
    <t>Hlisník Jan</t>
  </si>
  <si>
    <t>Podsedník Jakub</t>
  </si>
  <si>
    <t>Špalek Jan</t>
  </si>
  <si>
    <t>Holka Matěj</t>
  </si>
  <si>
    <t>Švácha Matěj</t>
  </si>
  <si>
    <t>JUDO Teplice</t>
  </si>
  <si>
    <t>Veselý Petr</t>
  </si>
  <si>
    <t>Slezák Adam</t>
  </si>
  <si>
    <t>Rozběháme Litoměřice</t>
  </si>
  <si>
    <t>Plzeň</t>
  </si>
  <si>
    <t>Šedivec Michal</t>
  </si>
  <si>
    <t>Kindl Stanislav</t>
  </si>
  <si>
    <t>Košťany</t>
  </si>
  <si>
    <t>Brůža Miroslav</t>
  </si>
  <si>
    <t>Olland Andeas</t>
  </si>
  <si>
    <t>TRIO Havel</t>
  </si>
  <si>
    <t>Růžička Martin</t>
  </si>
  <si>
    <t>Gaisler Martin</t>
  </si>
  <si>
    <t>BK Teplice</t>
  </si>
  <si>
    <t>Vorlíček Radek</t>
  </si>
  <si>
    <t>Novák Petr</t>
  </si>
  <si>
    <t>OOP Trnovany</t>
  </si>
  <si>
    <t>Vlček Jiří</t>
  </si>
  <si>
    <t>VitaSport TEAM</t>
  </si>
  <si>
    <t>Matěcha Míra ml.</t>
  </si>
  <si>
    <t>TJ Hvězda Trnovany</t>
  </si>
  <si>
    <t>Glier Michal</t>
  </si>
  <si>
    <t>Doubravník</t>
  </si>
  <si>
    <t>Minařík Zdeněk</t>
  </si>
  <si>
    <t>Němec Ondřej</t>
  </si>
  <si>
    <t>LysečinTEAM</t>
  </si>
  <si>
    <t>Kanta Tomáš</t>
  </si>
  <si>
    <t>Falk Pavel</t>
  </si>
  <si>
    <t>PČR Teplice</t>
  </si>
  <si>
    <t>Doležal Miroslav</t>
  </si>
  <si>
    <t>Molcar Miroslav</t>
  </si>
  <si>
    <t>Zouhar Filip</t>
  </si>
  <si>
    <t>Vorlíček Petr</t>
  </si>
  <si>
    <t>Veselý Miroslav</t>
  </si>
  <si>
    <t>Masorsič Jiří</t>
  </si>
  <si>
    <t>Střížák</t>
  </si>
  <si>
    <t>Pleva Jan</t>
  </si>
  <si>
    <t>Osek</t>
  </si>
  <si>
    <t>Rönisch Martin</t>
  </si>
  <si>
    <t>Gombita Josef</t>
  </si>
  <si>
    <t>Korec Martin</t>
  </si>
  <si>
    <t>Koloschop TEAM</t>
  </si>
  <si>
    <t>Matěcha Miroslav st.</t>
  </si>
  <si>
    <t>Glier Miroslav</t>
  </si>
  <si>
    <t>Zouhar Jura</t>
  </si>
  <si>
    <t>Olah Dušan</t>
  </si>
  <si>
    <t>Vorlíček Rudolf</t>
  </si>
  <si>
    <t>Kokešová Kamila</t>
  </si>
  <si>
    <t>Kindlová Liliana</t>
  </si>
  <si>
    <t>LK Slovan Košťany</t>
  </si>
  <si>
    <t>Polanská Barbora</t>
  </si>
  <si>
    <t>Suchá Klára</t>
  </si>
  <si>
    <t>Moučková Michaela</t>
  </si>
  <si>
    <t>Škaloudová Veronika</t>
  </si>
  <si>
    <t>Čermáková Adéla</t>
  </si>
  <si>
    <t>Škaloudová Kateřina</t>
  </si>
  <si>
    <t>Tesařová Nikol</t>
  </si>
  <si>
    <t>SKP Teplice</t>
  </si>
  <si>
    <t>Burešová Lenka *</t>
  </si>
  <si>
    <t>výsledková listina - 22.10.2022</t>
  </si>
  <si>
    <t>Běh pro Čudlu 75</t>
  </si>
  <si>
    <t>Teplic - Doubravka</t>
  </si>
  <si>
    <t>délka: 3,4 km / převýšení: 129 m</t>
  </si>
  <si>
    <t xml:space="preserve">M 15 -39 </t>
  </si>
  <si>
    <t>M 40 -49</t>
  </si>
  <si>
    <t>M 50 - 59</t>
  </si>
  <si>
    <t>M 60+</t>
  </si>
  <si>
    <t>Ž 15 - 34</t>
  </si>
  <si>
    <t>Ž 35 +</t>
  </si>
  <si>
    <t>SČ</t>
  </si>
  <si>
    <t>příslušnost</t>
  </si>
  <si>
    <t xml:space="preserve">Kantová </t>
  </si>
  <si>
    <t xml:space="preserve">Ernestová </t>
  </si>
  <si>
    <t>Kadaň</t>
  </si>
  <si>
    <t>Glier</t>
  </si>
  <si>
    <t>Molnárová (Eliáš)</t>
  </si>
  <si>
    <t>Charles</t>
  </si>
  <si>
    <t xml:space="preserve">Zbortek </t>
  </si>
  <si>
    <t>Molcar</t>
  </si>
  <si>
    <t xml:space="preserve">Watzke </t>
  </si>
  <si>
    <t>Ivana</t>
  </si>
  <si>
    <t>Partíková</t>
  </si>
  <si>
    <t>Plevová</t>
  </si>
  <si>
    <t xml:space="preserve">Sukdoláková </t>
  </si>
  <si>
    <t xml:space="preserve">Němcová </t>
  </si>
  <si>
    <t>Vladimíra</t>
  </si>
  <si>
    <t xml:space="preserve">Suchá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</si>
</sst>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mmm\ dd"/>
    <numFmt numFmtId="166" formatCode="hh:mm"/>
  </numFmts>
  <fonts count="3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 CE"/>
      <family val="2"/>
      <charset val="238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</font>
    <font>
      <i/>
      <sz val="10"/>
      <color indexed="8"/>
      <name val="Calibri"/>
      <family val="2"/>
      <charset val="238"/>
    </font>
    <font>
      <sz val="10"/>
      <name val="Bookman Old Style"/>
      <family val="1"/>
      <charset val="238"/>
    </font>
    <font>
      <sz val="10"/>
      <color theme="1"/>
      <name val="Bookman Old Style"/>
      <family val="1"/>
      <charset val="238"/>
    </font>
    <font>
      <b/>
      <sz val="10"/>
      <name val="Bookman Old Style"/>
      <family val="1"/>
      <charset val="238"/>
    </font>
    <font>
      <b/>
      <sz val="10"/>
      <color theme="1"/>
      <name val="Bookman Old Style"/>
      <family val="1"/>
      <charset val="238"/>
    </font>
    <font>
      <i/>
      <sz val="10"/>
      <name val="Bookman Old Style"/>
      <family val="1"/>
      <charset val="238"/>
    </font>
    <font>
      <sz val="10"/>
      <color indexed="8"/>
      <name val="Bookman Old Style"/>
      <family val="1"/>
      <charset val="238"/>
    </font>
    <font>
      <sz val="8"/>
      <color theme="1"/>
      <name val="Bookman Old Style"/>
      <family val="1"/>
      <charset val="238"/>
    </font>
    <font>
      <sz val="8"/>
      <name val="Bookman Old Style"/>
      <family val="1"/>
      <charset val="238"/>
    </font>
    <font>
      <b/>
      <sz val="8"/>
      <name val="Bookman Old Style"/>
      <family val="1"/>
      <charset val="238"/>
    </font>
    <font>
      <b/>
      <sz val="8"/>
      <color theme="1"/>
      <name val="Bookman Old Style"/>
      <family val="1"/>
      <charset val="238"/>
    </font>
    <font>
      <b/>
      <sz val="10"/>
      <color indexed="8"/>
      <name val="Bookman Old Style"/>
      <family val="1"/>
      <charset val="238"/>
    </font>
    <font>
      <b/>
      <sz val="10"/>
      <color rgb="FF008000"/>
      <name val="Bookman Old Style"/>
      <family val="1"/>
      <charset val="238"/>
    </font>
    <font>
      <sz val="10"/>
      <color rgb="FFFF00FF"/>
      <name val="Bookman Old Style"/>
      <family val="1"/>
      <charset val="238"/>
    </font>
    <font>
      <sz val="10"/>
      <color indexed="17"/>
      <name val="Bookman Old Style"/>
      <family val="1"/>
      <charset val="238"/>
    </font>
    <font>
      <b/>
      <sz val="10"/>
      <color rgb="FFFF9900"/>
      <name val="Bookman Old Style"/>
      <family val="1"/>
      <charset val="238"/>
    </font>
    <font>
      <b/>
      <sz val="10"/>
      <color rgb="FF0000FF"/>
      <name val="Bookman Old Style"/>
      <family val="1"/>
      <charset val="238"/>
    </font>
    <font>
      <b/>
      <sz val="10"/>
      <color rgb="FF800000"/>
      <name val="Bookman Old Style"/>
      <family val="1"/>
      <charset val="238"/>
    </font>
    <font>
      <b/>
      <sz val="10"/>
      <color rgb="FFFF0000"/>
      <name val="Bookman Old Style"/>
      <family val="1"/>
      <charset val="238"/>
    </font>
    <font>
      <b/>
      <sz val="10"/>
      <color rgb="FFFF00FF"/>
      <name val="Bookman Old Style"/>
      <family val="1"/>
      <charset val="238"/>
    </font>
    <font>
      <b/>
      <sz val="20"/>
      <name val="Bookman Old Style"/>
      <family val="1"/>
      <charset val="238"/>
    </font>
    <font>
      <i/>
      <sz val="10"/>
      <color rgb="FFFF0000"/>
      <name val="Bookman Old Style"/>
      <family val="1"/>
      <charset val="238"/>
    </font>
    <font>
      <i/>
      <sz val="10"/>
      <color indexed="8"/>
      <name val="Bookman Old Style"/>
      <family val="1"/>
      <charset val="238"/>
    </font>
    <font>
      <sz val="10"/>
      <color rgb="FFFF0000"/>
      <name val="Bookman Old Style"/>
      <family val="1"/>
      <charset val="238"/>
    </font>
    <font>
      <i/>
      <sz val="10"/>
      <color theme="1"/>
      <name val="Bookman Old Style"/>
      <family val="1"/>
      <charset val="238"/>
    </font>
    <font>
      <i/>
      <sz val="8"/>
      <name val="Bookman Old Style"/>
      <family val="1"/>
      <charset val="238"/>
    </font>
    <font>
      <sz val="8"/>
      <color indexed="8"/>
      <name val="Bookman Old Style"/>
      <family val="1"/>
      <charset val="238"/>
    </font>
    <font>
      <sz val="8.5"/>
      <name val="Bookman Old Style"/>
      <family val="1"/>
      <charset val="238"/>
    </font>
    <font>
      <i/>
      <sz val="8.5"/>
      <name val="Bookman Old Style"/>
      <family val="1"/>
      <charset val="238"/>
    </font>
    <font>
      <i/>
      <sz val="8.5"/>
      <color indexed="8"/>
      <name val="Bookman Old Style"/>
      <family val="1"/>
      <charset val="238"/>
    </font>
    <font>
      <sz val="8.5"/>
      <color theme="1"/>
      <name val="Bookman Old Style"/>
      <family val="1"/>
      <charset val="238"/>
    </font>
    <font>
      <sz val="8.5"/>
      <color indexed="8"/>
      <name val="Bookman Old Style"/>
      <family val="1"/>
      <charset val="238"/>
    </font>
    <font>
      <sz val="8.5"/>
      <color indexed="8"/>
      <name val="Calibri"/>
      <family val="2"/>
      <charset val="238"/>
    </font>
  </fonts>
  <fills count="29">
    <fill>
      <patternFill patternType="none"/>
    </fill>
    <fill>
      <patternFill patternType="gray125"/>
    </fill>
    <fill>
      <gradientFill type="path" left="0.5" right="0.5" top="0.5" bottom="0.5">
        <stop position="0">
          <color theme="0"/>
        </stop>
        <stop position="1">
          <color rgb="FF92D050"/>
        </stop>
      </gradientFill>
    </fill>
    <fill>
      <patternFill patternType="solid">
        <fgColor theme="0"/>
        <bgColor auto="1"/>
      </patternFill>
    </fill>
    <fill>
      <patternFill patternType="solid">
        <fgColor rgb="FFFFC000"/>
        <bgColor indexed="64"/>
      </patternFill>
    </fill>
    <fill>
      <patternFill patternType="solid">
        <fgColor indexed="44"/>
        <bgColor indexed="31"/>
      </patternFill>
    </fill>
    <fill>
      <patternFill patternType="solid">
        <fgColor theme="0"/>
        <bgColor indexed="49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92D050"/>
        <bgColor indexed="64"/>
      </patternFill>
    </fill>
    <fill>
      <patternFill patternType="solid">
        <fgColor indexed="51"/>
        <bgColor indexed="13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31"/>
      </patternFill>
    </fill>
    <fill>
      <gradientFill type="path" top="1" bottom="1">
        <stop position="0">
          <color theme="0"/>
        </stop>
        <stop position="1">
          <color rgb="FFFF0000"/>
        </stop>
      </gradientFill>
    </fill>
    <fill>
      <gradientFill type="path" left="0.5" right="0.5" top="0.5" bottom="0.5">
        <stop position="0">
          <color theme="0"/>
        </stop>
        <stop position="1">
          <color theme="4"/>
        </stop>
      </gradientFill>
    </fill>
    <fill>
      <patternFill patternType="solid">
        <fgColor theme="0"/>
        <bgColor indexed="26"/>
      </patternFill>
    </fill>
    <fill>
      <patternFill patternType="solid">
        <fgColor theme="7" tint="0.59999389629810485"/>
        <bgColor indexed="31"/>
      </patternFill>
    </fill>
    <fill>
      <patternFill patternType="solid">
        <fgColor theme="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79998168889431442"/>
        <bgColor indexed="9"/>
      </patternFill>
    </fill>
    <fill>
      <patternFill patternType="solid">
        <fgColor theme="5" tint="0.79998168889431442"/>
        <bgColor indexed="49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41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</borders>
  <cellStyleXfs count="6">
    <xf numFmtId="0" fontId="0" fillId="0" borderId="0"/>
    <xf numFmtId="0" fontId="2" fillId="0" borderId="0"/>
    <xf numFmtId="0" fontId="1" fillId="0" borderId="0"/>
    <xf numFmtId="0" fontId="2" fillId="0" borderId="0"/>
    <xf numFmtId="0" fontId="4" fillId="0" borderId="0"/>
    <xf numFmtId="0" fontId="2" fillId="0" borderId="0"/>
  </cellStyleXfs>
  <cellXfs count="230">
    <xf numFmtId="0" fontId="0" fillId="0" borderId="0" xfId="0"/>
    <xf numFmtId="0" fontId="5" fillId="5" borderId="2" xfId="0" applyFont="1" applyFill="1" applyBorder="1" applyAlignment="1">
      <alignment horizontal="center"/>
    </xf>
    <xf numFmtId="0" fontId="5" fillId="5" borderId="3" xfId="0" applyFont="1" applyFill="1" applyBorder="1" applyAlignment="1">
      <alignment horizontal="center"/>
    </xf>
    <xf numFmtId="0" fontId="5" fillId="5" borderId="4" xfId="0" applyFont="1" applyFill="1" applyBorder="1" applyAlignment="1">
      <alignment horizontal="center"/>
    </xf>
    <xf numFmtId="0" fontId="5" fillId="10" borderId="5" xfId="0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/>
    </xf>
    <xf numFmtId="0" fontId="5" fillId="10" borderId="1" xfId="0" applyFont="1" applyFill="1" applyBorder="1" applyAlignment="1">
      <alignment horizontal="center"/>
    </xf>
    <xf numFmtId="164" fontId="5" fillId="0" borderId="1" xfId="0" applyNumberFormat="1" applyFont="1" applyBorder="1"/>
    <xf numFmtId="0" fontId="5" fillId="10" borderId="6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0" fontId="5" fillId="10" borderId="7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164" fontId="5" fillId="0" borderId="1" xfId="0" applyNumberFormat="1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0" fontId="5" fillId="10" borderId="8" xfId="0" applyFont="1" applyFill="1" applyBorder="1" applyAlignment="1">
      <alignment horizontal="center"/>
    </xf>
    <xf numFmtId="0" fontId="6" fillId="0" borderId="9" xfId="0" applyFont="1" applyFill="1" applyBorder="1" applyAlignment="1">
      <alignment horizontal="center"/>
    </xf>
    <xf numFmtId="1" fontId="6" fillId="0" borderId="10" xfId="0" applyNumberFormat="1" applyFont="1" applyFill="1" applyBorder="1" applyAlignment="1">
      <alignment horizontal="center"/>
    </xf>
    <xf numFmtId="164" fontId="5" fillId="0" borderId="11" xfId="0" applyNumberFormat="1" applyFont="1" applyFill="1" applyBorder="1" applyAlignment="1">
      <alignment horizontal="center"/>
    </xf>
    <xf numFmtId="0" fontId="5" fillId="0" borderId="1" xfId="0" applyFont="1" applyBorder="1"/>
    <xf numFmtId="0" fontId="5" fillId="0" borderId="12" xfId="0" applyFont="1" applyBorder="1" applyAlignment="1">
      <alignment horizontal="center"/>
    </xf>
    <xf numFmtId="164" fontId="5" fillId="0" borderId="12" xfId="0" applyNumberFormat="1" applyFont="1" applyBorder="1" applyAlignment="1">
      <alignment horizontal="center"/>
    </xf>
    <xf numFmtId="0" fontId="5" fillId="10" borderId="9" xfId="0" applyFont="1" applyFill="1" applyBorder="1" applyAlignment="1">
      <alignment horizontal="center"/>
    </xf>
    <xf numFmtId="0" fontId="5" fillId="0" borderId="10" xfId="0" applyFont="1" applyFill="1" applyBorder="1" applyAlignment="1">
      <alignment horizontal="center"/>
    </xf>
    <xf numFmtId="0" fontId="5" fillId="10" borderId="10" xfId="0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164" fontId="5" fillId="0" borderId="10" xfId="0" applyNumberFormat="1" applyFont="1" applyBorder="1" applyAlignment="1">
      <alignment horizontal="center"/>
    </xf>
    <xf numFmtId="0" fontId="5" fillId="0" borderId="10" xfId="0" applyFont="1" applyBorder="1"/>
    <xf numFmtId="164" fontId="5" fillId="0" borderId="10" xfId="0" applyNumberFormat="1" applyFont="1" applyBorder="1"/>
    <xf numFmtId="0" fontId="0" fillId="7" borderId="0" xfId="0" applyFill="1"/>
    <xf numFmtId="0" fontId="7" fillId="12" borderId="32" xfId="1" applyFont="1" applyFill="1" applyBorder="1" applyAlignment="1">
      <alignment horizontal="center" vertical="center" wrapText="1"/>
    </xf>
    <xf numFmtId="0" fontId="7" fillId="12" borderId="33" xfId="1" applyFont="1" applyFill="1" applyBorder="1" applyAlignment="1">
      <alignment horizontal="center" vertical="center" wrapText="1"/>
    </xf>
    <xf numFmtId="0" fontId="8" fillId="12" borderId="33" xfId="1" applyFont="1" applyFill="1" applyBorder="1" applyAlignment="1">
      <alignment horizontal="center" vertical="center" wrapText="1"/>
    </xf>
    <xf numFmtId="0" fontId="9" fillId="12" borderId="34" xfId="1" applyFont="1" applyFill="1" applyBorder="1" applyAlignment="1">
      <alignment horizontal="center" vertical="center"/>
    </xf>
    <xf numFmtId="0" fontId="9" fillId="0" borderId="25" xfId="0" applyFont="1" applyBorder="1" applyAlignment="1">
      <alignment vertical="center"/>
    </xf>
    <xf numFmtId="0" fontId="7" fillId="0" borderId="25" xfId="0" applyFont="1" applyBorder="1" applyAlignment="1">
      <alignment vertical="center"/>
    </xf>
    <xf numFmtId="164" fontId="11" fillId="12" borderId="35" xfId="1" applyNumberFormat="1" applyFont="1" applyFill="1" applyBorder="1" applyAlignment="1">
      <alignment horizontal="center" vertical="center"/>
    </xf>
    <xf numFmtId="0" fontId="9" fillId="12" borderId="25" xfId="1" applyFont="1" applyFill="1" applyBorder="1" applyAlignment="1">
      <alignment horizontal="left" vertical="center"/>
    </xf>
    <xf numFmtId="164" fontId="12" fillId="5" borderId="36" xfId="0" applyNumberFormat="1" applyFont="1" applyFill="1" applyBorder="1" applyAlignment="1">
      <alignment horizontal="center"/>
    </xf>
    <xf numFmtId="0" fontId="9" fillId="0" borderId="25" xfId="3" applyFont="1" applyBorder="1" applyAlignment="1">
      <alignment vertical="center"/>
    </xf>
    <xf numFmtId="0" fontId="9" fillId="0" borderId="25" xfId="3" applyFont="1" applyBorder="1" applyAlignment="1">
      <alignment horizontal="left" vertical="center"/>
    </xf>
    <xf numFmtId="164" fontId="11" fillId="12" borderId="38" xfId="1" applyNumberFormat="1" applyFont="1" applyFill="1" applyBorder="1" applyAlignment="1">
      <alignment horizontal="center" vertical="center"/>
    </xf>
    <xf numFmtId="0" fontId="9" fillId="12" borderId="26" xfId="1" applyFont="1" applyFill="1" applyBorder="1" applyAlignment="1">
      <alignment horizontal="left" vertical="center"/>
    </xf>
    <xf numFmtId="0" fontId="9" fillId="0" borderId="37" xfId="0" applyFont="1" applyBorder="1" applyAlignment="1">
      <alignment vertical="center"/>
    </xf>
    <xf numFmtId="164" fontId="12" fillId="5" borderId="35" xfId="0" applyNumberFormat="1" applyFont="1" applyFill="1" applyBorder="1" applyAlignment="1">
      <alignment horizontal="center"/>
    </xf>
    <xf numFmtId="164" fontId="11" fillId="12" borderId="36" xfId="1" applyNumberFormat="1" applyFont="1" applyFill="1" applyBorder="1" applyAlignment="1">
      <alignment horizontal="center" vertical="center"/>
    </xf>
    <xf numFmtId="0" fontId="8" fillId="0" borderId="0" xfId="0" applyFont="1"/>
    <xf numFmtId="0" fontId="13" fillId="0" borderId="0" xfId="0" applyFont="1"/>
    <xf numFmtId="0" fontId="14" fillId="12" borderId="32" xfId="1" applyFont="1" applyFill="1" applyBorder="1" applyAlignment="1">
      <alignment horizontal="center" vertical="center" wrapText="1"/>
    </xf>
    <xf numFmtId="0" fontId="14" fillId="12" borderId="33" xfId="1" applyFont="1" applyFill="1" applyBorder="1" applyAlignment="1">
      <alignment horizontal="center" vertical="center" wrapText="1"/>
    </xf>
    <xf numFmtId="0" fontId="13" fillId="12" borderId="33" xfId="1" applyFont="1" applyFill="1" applyBorder="1" applyAlignment="1">
      <alignment horizontal="center" vertical="center" wrapText="1"/>
    </xf>
    <xf numFmtId="0" fontId="14" fillId="0" borderId="25" xfId="0" applyFont="1" applyBorder="1" applyAlignment="1">
      <alignment horizontal="center" vertical="center"/>
    </xf>
    <xf numFmtId="0" fontId="14" fillId="0" borderId="29" xfId="0" applyFont="1" applyBorder="1" applyAlignment="1">
      <alignment horizontal="center" vertical="center"/>
    </xf>
    <xf numFmtId="47" fontId="15" fillId="12" borderId="35" xfId="1" applyNumberFormat="1" applyFont="1" applyFill="1" applyBorder="1" applyAlignment="1">
      <alignment horizontal="center" vertical="center"/>
    </xf>
    <xf numFmtId="0" fontId="16" fillId="12" borderId="25" xfId="1" applyFont="1" applyFill="1" applyBorder="1" applyAlignment="1">
      <alignment horizontal="center" vertical="center"/>
    </xf>
    <xf numFmtId="1" fontId="16" fillId="12" borderId="35" xfId="1" applyNumberFormat="1" applyFont="1" applyFill="1" applyBorder="1" applyAlignment="1">
      <alignment horizontal="center" vertical="center"/>
    </xf>
    <xf numFmtId="0" fontId="14" fillId="12" borderId="25" xfId="1" applyNumberFormat="1" applyFont="1" applyFill="1" applyBorder="1" applyAlignment="1">
      <alignment horizontal="center" vertical="center"/>
    </xf>
    <xf numFmtId="0" fontId="14" fillId="12" borderId="26" xfId="1" applyNumberFormat="1" applyFont="1" applyFill="1" applyBorder="1" applyAlignment="1">
      <alignment horizontal="center" vertical="center"/>
    </xf>
    <xf numFmtId="0" fontId="16" fillId="12" borderId="26" xfId="1" applyFont="1" applyFill="1" applyBorder="1" applyAlignment="1">
      <alignment horizontal="center" vertical="center"/>
    </xf>
    <xf numFmtId="1" fontId="16" fillId="12" borderId="38" xfId="1" applyNumberFormat="1" applyFont="1" applyFill="1" applyBorder="1" applyAlignment="1">
      <alignment horizontal="center" vertical="center"/>
    </xf>
    <xf numFmtId="1" fontId="16" fillId="12" borderId="25" xfId="1" applyNumberFormat="1" applyFont="1" applyFill="1" applyBorder="1" applyAlignment="1">
      <alignment horizontal="center" vertical="center"/>
    </xf>
    <xf numFmtId="0" fontId="8" fillId="15" borderId="0" xfId="0" applyFont="1" applyFill="1"/>
    <xf numFmtId="164" fontId="8" fillId="0" borderId="0" xfId="0" applyNumberFormat="1" applyFont="1" applyAlignment="1">
      <alignment horizontal="center"/>
    </xf>
    <xf numFmtId="47" fontId="8" fillId="0" borderId="0" xfId="0" applyNumberFormat="1" applyFont="1"/>
    <xf numFmtId="164" fontId="10" fillId="14" borderId="0" xfId="0" applyNumberFormat="1" applyFont="1" applyFill="1" applyAlignment="1">
      <alignment horizontal="center"/>
    </xf>
    <xf numFmtId="164" fontId="17" fillId="20" borderId="1" xfId="0" applyNumberFormat="1" applyFont="1" applyFill="1" applyBorder="1" applyAlignment="1">
      <alignment horizontal="center"/>
    </xf>
    <xf numFmtId="0" fontId="7" fillId="12" borderId="0" xfId="1" applyFont="1" applyFill="1"/>
    <xf numFmtId="49" fontId="12" fillId="0" borderId="25" xfId="5" applyNumberFormat="1" applyFont="1" applyBorder="1" applyAlignment="1">
      <alignment vertical="center"/>
    </xf>
    <xf numFmtId="0" fontId="18" fillId="0" borderId="25" xfId="5" applyNumberFormat="1" applyFont="1" applyBorder="1" applyAlignment="1">
      <alignment horizontal="center" vertical="center"/>
    </xf>
    <xf numFmtId="0" fontId="12" fillId="0" borderId="25" xfId="5" applyFont="1" applyBorder="1" applyAlignment="1">
      <alignment vertical="center"/>
    </xf>
    <xf numFmtId="0" fontId="7" fillId="0" borderId="0" xfId="3" applyFont="1"/>
    <xf numFmtId="0" fontId="7" fillId="12" borderId="19" xfId="3" applyFont="1" applyFill="1" applyBorder="1"/>
    <xf numFmtId="0" fontId="7" fillId="12" borderId="0" xfId="3" applyFont="1" applyFill="1" applyBorder="1"/>
    <xf numFmtId="0" fontId="7" fillId="12" borderId="29" xfId="3" applyFont="1" applyFill="1" applyBorder="1"/>
    <xf numFmtId="0" fontId="19" fillId="0" borderId="30" xfId="3" applyFont="1" applyBorder="1" applyAlignment="1">
      <alignment horizontal="center"/>
    </xf>
    <xf numFmtId="0" fontId="7" fillId="12" borderId="27" xfId="3" applyFont="1" applyFill="1" applyBorder="1"/>
    <xf numFmtId="0" fontId="7" fillId="12" borderId="31" xfId="3" applyFont="1" applyFill="1" applyBorder="1"/>
    <xf numFmtId="49" fontId="12" fillId="0" borderId="25" xfId="5" applyNumberFormat="1" applyFont="1" applyBorder="1" applyAlignment="1">
      <alignment horizontal="left" vertical="center"/>
    </xf>
    <xf numFmtId="0" fontId="12" fillId="0" borderId="25" xfId="5" applyNumberFormat="1" applyFont="1" applyBorder="1" applyAlignment="1">
      <alignment horizontal="center" vertical="center"/>
    </xf>
    <xf numFmtId="49" fontId="17" fillId="0" borderId="25" xfId="5" applyNumberFormat="1" applyFont="1" applyBorder="1" applyAlignment="1">
      <alignment horizontal="center" vertical="center"/>
    </xf>
    <xf numFmtId="49" fontId="18" fillId="0" borderId="25" xfId="5" applyNumberFormat="1" applyFont="1" applyBorder="1" applyAlignment="1">
      <alignment horizontal="center" vertical="center"/>
    </xf>
    <xf numFmtId="45" fontId="20" fillId="12" borderId="35" xfId="1" applyNumberFormat="1" applyFont="1" applyFill="1" applyBorder="1" applyAlignment="1">
      <alignment horizontal="center" vertical="center"/>
    </xf>
    <xf numFmtId="21" fontId="21" fillId="12" borderId="17" xfId="1" applyNumberFormat="1" applyFont="1" applyFill="1" applyBorder="1" applyAlignment="1">
      <alignment horizontal="center" vertical="center"/>
    </xf>
    <xf numFmtId="0" fontId="8" fillId="12" borderId="18" xfId="3" applyFont="1" applyFill="1" applyBorder="1"/>
    <xf numFmtId="21" fontId="22" fillId="12" borderId="28" xfId="1" applyNumberFormat="1" applyFont="1" applyFill="1" applyBorder="1" applyAlignment="1">
      <alignment horizontal="center" vertical="center"/>
    </xf>
    <xf numFmtId="21" fontId="18" fillId="12" borderId="28" xfId="1" applyNumberFormat="1" applyFont="1" applyFill="1" applyBorder="1" applyAlignment="1">
      <alignment horizontal="center" vertical="center"/>
    </xf>
    <xf numFmtId="21" fontId="23" fillId="12" borderId="28" xfId="1" applyNumberFormat="1" applyFont="1" applyFill="1" applyBorder="1" applyAlignment="1">
      <alignment horizontal="center" vertical="center"/>
    </xf>
    <xf numFmtId="21" fontId="24" fillId="12" borderId="28" xfId="1" applyNumberFormat="1" applyFont="1" applyFill="1" applyBorder="1" applyAlignment="1">
      <alignment horizontal="center" vertical="center"/>
    </xf>
    <xf numFmtId="0" fontId="22" fillId="0" borderId="25" xfId="5" applyNumberFormat="1" applyFont="1" applyBorder="1" applyAlignment="1">
      <alignment horizontal="center" vertical="center"/>
    </xf>
    <xf numFmtId="0" fontId="23" fillId="0" borderId="25" xfId="5" applyNumberFormat="1" applyFont="1" applyBorder="1" applyAlignment="1">
      <alignment horizontal="center" vertical="center"/>
    </xf>
    <xf numFmtId="0" fontId="25" fillId="0" borderId="25" xfId="5" applyNumberFormat="1" applyFont="1" applyBorder="1" applyAlignment="1">
      <alignment horizontal="center" vertical="center"/>
    </xf>
    <xf numFmtId="0" fontId="21" fillId="0" borderId="25" xfId="5" applyNumberFormat="1" applyFont="1" applyBorder="1" applyAlignment="1">
      <alignment horizontal="center" vertical="center"/>
    </xf>
    <xf numFmtId="0" fontId="24" fillId="0" borderId="25" xfId="5" applyNumberFormat="1" applyFont="1" applyBorder="1" applyAlignment="1">
      <alignment horizontal="center" vertical="center"/>
    </xf>
    <xf numFmtId="49" fontId="22" fillId="0" borderId="25" xfId="5" applyNumberFormat="1" applyFont="1" applyBorder="1" applyAlignment="1">
      <alignment horizontal="center" vertical="center"/>
    </xf>
    <xf numFmtId="49" fontId="23" fillId="0" borderId="25" xfId="5" applyNumberFormat="1" applyFont="1" applyBorder="1" applyAlignment="1">
      <alignment horizontal="center" vertical="center"/>
    </xf>
    <xf numFmtId="49" fontId="25" fillId="0" borderId="25" xfId="5" applyNumberFormat="1" applyFont="1" applyBorder="1" applyAlignment="1">
      <alignment horizontal="center" vertical="center"/>
    </xf>
    <xf numFmtId="49" fontId="21" fillId="0" borderId="25" xfId="5" applyNumberFormat="1" applyFont="1" applyBorder="1" applyAlignment="1">
      <alignment horizontal="center" vertical="center"/>
    </xf>
    <xf numFmtId="49" fontId="24" fillId="0" borderId="25" xfId="5" applyNumberFormat="1" applyFont="1" applyBorder="1" applyAlignment="1">
      <alignment horizontal="center" vertical="center"/>
    </xf>
    <xf numFmtId="164" fontId="20" fillId="12" borderId="35" xfId="1" applyNumberFormat="1" applyFont="1" applyFill="1" applyBorder="1" applyAlignment="1">
      <alignment horizontal="center" vertical="center"/>
    </xf>
    <xf numFmtId="0" fontId="8" fillId="0" borderId="25" xfId="0" applyFont="1" applyBorder="1"/>
    <xf numFmtId="0" fontId="7" fillId="5" borderId="15" xfId="1" applyFont="1" applyFill="1" applyBorder="1" applyAlignment="1">
      <alignment horizontal="center"/>
    </xf>
    <xf numFmtId="0" fontId="7" fillId="0" borderId="16" xfId="1" applyFont="1" applyFill="1" applyBorder="1" applyAlignment="1">
      <alignment horizontal="center"/>
    </xf>
    <xf numFmtId="0" fontId="7" fillId="8" borderId="25" xfId="1" applyFont="1" applyFill="1" applyBorder="1" applyAlignment="1">
      <alignment horizontal="center" vertical="center" textRotation="90"/>
    </xf>
    <xf numFmtId="164" fontId="7" fillId="10" borderId="25" xfId="1" applyNumberFormat="1" applyFont="1" applyFill="1" applyBorder="1" applyAlignment="1">
      <alignment horizontal="center" vertical="center"/>
    </xf>
    <xf numFmtId="0" fontId="7" fillId="12" borderId="25" xfId="1" applyFont="1" applyFill="1" applyBorder="1" applyAlignment="1">
      <alignment horizontal="left" vertical="center"/>
    </xf>
    <xf numFmtId="0" fontId="7" fillId="0" borderId="25" xfId="3" applyFont="1" applyBorder="1" applyAlignment="1">
      <alignment vertical="center"/>
    </xf>
    <xf numFmtId="0" fontId="7" fillId="0" borderId="13" xfId="0" applyFont="1" applyBorder="1" applyAlignment="1">
      <alignment horizontal="center"/>
    </xf>
    <xf numFmtId="1" fontId="7" fillId="7" borderId="13" xfId="0" applyNumberFormat="1" applyFont="1" applyFill="1" applyBorder="1" applyAlignment="1">
      <alignment horizontal="center"/>
    </xf>
    <xf numFmtId="1" fontId="7" fillId="4" borderId="13" xfId="0" applyNumberFormat="1" applyFont="1" applyFill="1" applyBorder="1" applyAlignment="1">
      <alignment horizontal="center"/>
    </xf>
    <xf numFmtId="1" fontId="7" fillId="4" borderId="20" xfId="0" applyNumberFormat="1" applyFont="1" applyFill="1" applyBorder="1" applyAlignment="1">
      <alignment horizontal="center"/>
    </xf>
    <xf numFmtId="1" fontId="7" fillId="6" borderId="15" xfId="0" applyNumberFormat="1" applyFont="1" applyFill="1" applyBorder="1" applyAlignment="1">
      <alignment horizontal="center"/>
    </xf>
    <xf numFmtId="1" fontId="7" fillId="6" borderId="22" xfId="0" applyNumberFormat="1" applyFont="1" applyFill="1" applyBorder="1" applyAlignment="1">
      <alignment horizontal="center"/>
    </xf>
    <xf numFmtId="164" fontId="11" fillId="7" borderId="16" xfId="0" applyNumberFormat="1" applyFont="1" applyFill="1" applyBorder="1" applyAlignment="1">
      <alignment horizontal="center"/>
    </xf>
    <xf numFmtId="1" fontId="7" fillId="7" borderId="16" xfId="0" applyNumberFormat="1" applyFont="1" applyFill="1" applyBorder="1" applyAlignment="1">
      <alignment horizontal="center"/>
    </xf>
    <xf numFmtId="165" fontId="11" fillId="0" borderId="24" xfId="0" applyNumberFormat="1" applyFont="1" applyFill="1" applyBorder="1" applyAlignment="1">
      <alignment horizontal="center"/>
    </xf>
    <xf numFmtId="0" fontId="7" fillId="7" borderId="25" xfId="1" applyFont="1" applyFill="1" applyBorder="1" applyAlignment="1">
      <alignment horizontal="center" vertical="center"/>
    </xf>
    <xf numFmtId="0" fontId="11" fillId="7" borderId="25" xfId="1" applyFont="1" applyFill="1" applyBorder="1" applyAlignment="1">
      <alignment horizontal="center" vertical="center" textRotation="90"/>
    </xf>
    <xf numFmtId="0" fontId="8" fillId="0" borderId="0" xfId="0" applyFont="1" applyAlignment="1">
      <alignment textRotation="90"/>
    </xf>
    <xf numFmtId="0" fontId="8" fillId="0" borderId="25" xfId="0" applyFont="1" applyBorder="1" applyAlignment="1">
      <alignment horizontal="center"/>
    </xf>
    <xf numFmtId="0" fontId="8" fillId="7" borderId="25" xfId="0" applyFont="1" applyFill="1" applyBorder="1" applyAlignment="1">
      <alignment horizontal="center"/>
    </xf>
    <xf numFmtId="164" fontId="8" fillId="7" borderId="25" xfId="0" applyNumberFormat="1" applyFont="1" applyFill="1" applyBorder="1" applyAlignment="1">
      <alignment horizontal="center"/>
    </xf>
    <xf numFmtId="166" fontId="7" fillId="17" borderId="25" xfId="0" applyNumberFormat="1" applyFont="1" applyFill="1" applyBorder="1" applyAlignment="1">
      <alignment horizontal="left"/>
    </xf>
    <xf numFmtId="0" fontId="7" fillId="18" borderId="25" xfId="0" applyFont="1" applyFill="1" applyBorder="1" applyAlignment="1">
      <alignment horizontal="left"/>
    </xf>
    <xf numFmtId="0" fontId="7" fillId="7" borderId="25" xfId="0" applyFont="1" applyFill="1" applyBorder="1" applyAlignment="1">
      <alignment horizontal="left"/>
    </xf>
    <xf numFmtId="0" fontId="30" fillId="7" borderId="25" xfId="0" applyFont="1" applyFill="1" applyBorder="1" applyAlignment="1">
      <alignment horizontal="center"/>
    </xf>
    <xf numFmtId="0" fontId="8" fillId="13" borderId="25" xfId="0" applyFont="1" applyFill="1" applyBorder="1" applyAlignment="1">
      <alignment horizontal="center"/>
    </xf>
    <xf numFmtId="0" fontId="7" fillId="3" borderId="25" xfId="0" applyFont="1" applyFill="1" applyBorder="1" applyAlignment="1">
      <alignment horizontal="left"/>
    </xf>
    <xf numFmtId="0" fontId="8" fillId="7" borderId="0" xfId="0" applyFont="1" applyFill="1" applyAlignment="1">
      <alignment horizontal="center"/>
    </xf>
    <xf numFmtId="1" fontId="8" fillId="7" borderId="0" xfId="0" applyNumberFormat="1" applyFont="1" applyFill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 applyFill="1" applyAlignment="1">
      <alignment horizontal="center"/>
    </xf>
    <xf numFmtId="0" fontId="8" fillId="7" borderId="0" xfId="0" applyFont="1" applyFill="1" applyAlignment="1">
      <alignment horizontal="left"/>
    </xf>
    <xf numFmtId="0" fontId="8" fillId="7" borderId="0" xfId="0" applyFont="1" applyFill="1"/>
    <xf numFmtId="0" fontId="7" fillId="0" borderId="25" xfId="1" applyFont="1" applyFill="1" applyBorder="1" applyAlignment="1">
      <alignment horizontal="center" vertical="center"/>
    </xf>
    <xf numFmtId="0" fontId="7" fillId="9" borderId="25" xfId="1" applyFont="1" applyFill="1" applyBorder="1" applyAlignment="1">
      <alignment horizontal="center" vertical="center" textRotation="90"/>
    </xf>
    <xf numFmtId="0" fontId="28" fillId="6" borderId="25" xfId="0" applyFont="1" applyFill="1" applyBorder="1" applyAlignment="1">
      <alignment horizontal="center" vertical="center" textRotation="90"/>
    </xf>
    <xf numFmtId="0" fontId="29" fillId="7" borderId="25" xfId="0" applyFont="1" applyFill="1" applyBorder="1" applyAlignment="1">
      <alignment horizontal="center"/>
    </xf>
    <xf numFmtId="1" fontId="8" fillId="7" borderId="25" xfId="0" applyNumberFormat="1" applyFont="1" applyFill="1" applyBorder="1" applyAlignment="1">
      <alignment horizontal="center"/>
    </xf>
    <xf numFmtId="0" fontId="8" fillId="0" borderId="25" xfId="0" applyFont="1" applyFill="1" applyBorder="1" applyAlignment="1">
      <alignment horizontal="center"/>
    </xf>
    <xf numFmtId="1" fontId="11" fillId="7" borderId="13" xfId="0" applyNumberFormat="1" applyFont="1" applyFill="1" applyBorder="1" applyAlignment="1">
      <alignment horizontal="center"/>
    </xf>
    <xf numFmtId="0" fontId="30" fillId="7" borderId="0" xfId="0" applyFont="1" applyFill="1" applyAlignment="1">
      <alignment horizontal="center"/>
    </xf>
    <xf numFmtId="1" fontId="27" fillId="7" borderId="25" xfId="0" applyNumberFormat="1" applyFont="1" applyFill="1" applyBorder="1" applyAlignment="1">
      <alignment horizontal="center" vertical="center" textRotation="90"/>
    </xf>
    <xf numFmtId="164" fontId="10" fillId="22" borderId="25" xfId="0" applyNumberFormat="1" applyFont="1" applyFill="1" applyBorder="1"/>
    <xf numFmtId="0" fontId="8" fillId="15" borderId="25" xfId="0" applyFont="1" applyFill="1" applyBorder="1" applyAlignment="1">
      <alignment horizontal="center"/>
    </xf>
    <xf numFmtId="0" fontId="8" fillId="23" borderId="25" xfId="0" applyFont="1" applyFill="1" applyBorder="1" applyAlignment="1">
      <alignment horizontal="center"/>
    </xf>
    <xf numFmtId="0" fontId="8" fillId="11" borderId="25" xfId="0" applyFont="1" applyFill="1" applyBorder="1" applyAlignment="1">
      <alignment horizontal="center"/>
    </xf>
    <xf numFmtId="0" fontId="8" fillId="24" borderId="25" xfId="0" applyFont="1" applyFill="1" applyBorder="1" applyAlignment="1">
      <alignment horizontal="center"/>
    </xf>
    <xf numFmtId="0" fontId="7" fillId="13" borderId="25" xfId="1" applyFont="1" applyFill="1" applyBorder="1" applyAlignment="1">
      <alignment horizontal="center" vertical="center" textRotation="90"/>
    </xf>
    <xf numFmtId="0" fontId="8" fillId="4" borderId="25" xfId="0" applyFont="1" applyFill="1" applyBorder="1" applyAlignment="1">
      <alignment horizontal="center"/>
    </xf>
    <xf numFmtId="14" fontId="0" fillId="0" borderId="0" xfId="0" applyNumberFormat="1"/>
    <xf numFmtId="21" fontId="0" fillId="0" borderId="0" xfId="0" applyNumberFormat="1"/>
    <xf numFmtId="164" fontId="0" fillId="7" borderId="0" xfId="0" applyNumberFormat="1" applyFill="1"/>
    <xf numFmtId="164" fontId="5" fillId="16" borderId="1" xfId="0" applyNumberFormat="1" applyFont="1" applyFill="1" applyBorder="1" applyAlignment="1">
      <alignment horizontal="center"/>
    </xf>
    <xf numFmtId="49" fontId="0" fillId="0" borderId="0" xfId="0" applyNumberFormat="1"/>
    <xf numFmtId="0" fontId="8" fillId="7" borderId="25" xfId="0" applyFont="1" applyFill="1" applyBorder="1"/>
    <xf numFmtId="164" fontId="31" fillId="7" borderId="40" xfId="0" applyNumberFormat="1" applyFont="1" applyFill="1" applyBorder="1" applyAlignment="1">
      <alignment horizontal="center"/>
    </xf>
    <xf numFmtId="164" fontId="0" fillId="7" borderId="0" xfId="0" applyNumberFormat="1" applyFill="1" applyAlignment="1">
      <alignment horizontal="center"/>
    </xf>
    <xf numFmtId="164" fontId="0" fillId="0" borderId="0" xfId="0" applyNumberFormat="1"/>
    <xf numFmtId="0" fontId="8" fillId="7" borderId="25" xfId="0" applyFont="1" applyFill="1" applyBorder="1" applyAlignment="1">
      <alignment horizontal="left"/>
    </xf>
    <xf numFmtId="49" fontId="8" fillId="0" borderId="25" xfId="0" applyNumberFormat="1" applyFont="1" applyBorder="1"/>
    <xf numFmtId="0" fontId="10" fillId="7" borderId="25" xfId="0" applyFont="1" applyFill="1" applyBorder="1" applyAlignment="1">
      <alignment horizontal="center"/>
    </xf>
    <xf numFmtId="0" fontId="14" fillId="7" borderId="25" xfId="1" applyFont="1" applyFill="1" applyBorder="1" applyAlignment="1">
      <alignment horizontal="center" vertical="center"/>
    </xf>
    <xf numFmtId="0" fontId="14" fillId="0" borderId="25" xfId="1" applyFont="1" applyFill="1" applyBorder="1" applyAlignment="1">
      <alignment horizontal="center" vertical="center" textRotation="90"/>
    </xf>
    <xf numFmtId="0" fontId="13" fillId="0" borderId="25" xfId="0" applyFont="1" applyBorder="1" applyAlignment="1">
      <alignment horizontal="center"/>
    </xf>
    <xf numFmtId="47" fontId="14" fillId="12" borderId="25" xfId="1" applyNumberFormat="1" applyFont="1" applyFill="1" applyBorder="1" applyAlignment="1">
      <alignment horizontal="center" vertical="center"/>
    </xf>
    <xf numFmtId="0" fontId="32" fillId="0" borderId="25" xfId="5" applyNumberFormat="1" applyFont="1" applyBorder="1" applyAlignment="1">
      <alignment horizontal="center" vertical="center"/>
    </xf>
    <xf numFmtId="47" fontId="14" fillId="13" borderId="25" xfId="1" applyNumberFormat="1" applyFont="1" applyFill="1" applyBorder="1" applyAlignment="1">
      <alignment horizontal="center" vertical="center"/>
    </xf>
    <xf numFmtId="0" fontId="13" fillId="0" borderId="25" xfId="0" applyFont="1" applyFill="1" applyBorder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1" fontId="33" fillId="7" borderId="13" xfId="0" applyNumberFormat="1" applyFont="1" applyFill="1" applyBorder="1" applyAlignment="1">
      <alignment horizontal="center"/>
    </xf>
    <xf numFmtId="1" fontId="33" fillId="6" borderId="15" xfId="0" applyNumberFormat="1" applyFont="1" applyFill="1" applyBorder="1" applyAlignment="1">
      <alignment horizontal="center"/>
    </xf>
    <xf numFmtId="164" fontId="33" fillId="7" borderId="16" xfId="0" applyNumberFormat="1" applyFont="1" applyFill="1" applyBorder="1" applyAlignment="1">
      <alignment horizontal="center"/>
    </xf>
    <xf numFmtId="164" fontId="33" fillId="0" borderId="16" xfId="0" applyNumberFormat="1" applyFont="1" applyFill="1" applyBorder="1" applyAlignment="1">
      <alignment horizontal="center"/>
    </xf>
    <xf numFmtId="164" fontId="34" fillId="7" borderId="16" xfId="0" applyNumberFormat="1" applyFont="1" applyFill="1" applyBorder="1" applyAlignment="1">
      <alignment horizontal="center"/>
    </xf>
    <xf numFmtId="0" fontId="36" fillId="7" borderId="25" xfId="0" applyFont="1" applyFill="1" applyBorder="1" applyAlignment="1">
      <alignment horizontal="center"/>
    </xf>
    <xf numFmtId="164" fontId="36" fillId="7" borderId="25" xfId="0" applyNumberFormat="1" applyFont="1" applyFill="1" applyBorder="1" applyAlignment="1">
      <alignment horizontal="center"/>
    </xf>
    <xf numFmtId="0" fontId="36" fillId="0" borderId="25" xfId="0" applyFont="1" applyBorder="1" applyAlignment="1">
      <alignment horizontal="center"/>
    </xf>
    <xf numFmtId="164" fontId="36" fillId="7" borderId="25" xfId="0" applyNumberFormat="1" applyFont="1" applyFill="1" applyBorder="1"/>
    <xf numFmtId="164" fontId="33" fillId="7" borderId="25" xfId="1" applyNumberFormat="1" applyFont="1" applyFill="1" applyBorder="1" applyAlignment="1">
      <alignment horizontal="center" vertical="center"/>
    </xf>
    <xf numFmtId="164" fontId="36" fillId="0" borderId="25" xfId="0" applyNumberFormat="1" applyFont="1" applyBorder="1" applyAlignment="1">
      <alignment horizontal="center"/>
    </xf>
    <xf numFmtId="164" fontId="36" fillId="12" borderId="25" xfId="1" applyNumberFormat="1" applyFont="1" applyFill="1" applyBorder="1" applyAlignment="1">
      <alignment horizontal="center" vertical="center"/>
    </xf>
    <xf numFmtId="45" fontId="36" fillId="12" borderId="25" xfId="1" applyNumberFormat="1" applyFont="1" applyFill="1" applyBorder="1" applyAlignment="1">
      <alignment horizontal="center" vertical="center"/>
    </xf>
    <xf numFmtId="164" fontId="33" fillId="21" borderId="25" xfId="1" applyNumberFormat="1" applyFont="1" applyFill="1" applyBorder="1" applyAlignment="1">
      <alignment horizontal="center" vertical="center"/>
    </xf>
    <xf numFmtId="164" fontId="37" fillId="16" borderId="25" xfId="0" applyNumberFormat="1" applyFont="1" applyFill="1" applyBorder="1" applyAlignment="1">
      <alignment horizontal="center"/>
    </xf>
    <xf numFmtId="0" fontId="36" fillId="7" borderId="0" xfId="0" applyFont="1" applyFill="1" applyAlignment="1">
      <alignment horizontal="center"/>
    </xf>
    <xf numFmtId="164" fontId="36" fillId="7" borderId="0" xfId="0" applyNumberFormat="1" applyFont="1" applyFill="1" applyAlignment="1">
      <alignment horizontal="center"/>
    </xf>
    <xf numFmtId="0" fontId="36" fillId="0" borderId="0" xfId="0" applyFont="1" applyAlignment="1">
      <alignment horizontal="center"/>
    </xf>
    <xf numFmtId="0" fontId="7" fillId="7" borderId="25" xfId="0" applyFont="1" applyFill="1" applyBorder="1" applyAlignment="1">
      <alignment vertical="center"/>
    </xf>
    <xf numFmtId="0" fontId="7" fillId="7" borderId="25" xfId="1" applyFont="1" applyFill="1" applyBorder="1" applyAlignment="1">
      <alignment horizontal="left" vertical="center"/>
    </xf>
    <xf numFmtId="49" fontId="12" fillId="7" borderId="25" xfId="5" applyNumberFormat="1" applyFont="1" applyFill="1" applyBorder="1" applyAlignment="1">
      <alignment horizontal="left" vertical="center"/>
    </xf>
    <xf numFmtId="49" fontId="8" fillId="7" borderId="25" xfId="0" applyNumberFormat="1" applyFont="1" applyFill="1" applyBorder="1"/>
    <xf numFmtId="0" fontId="7" fillId="7" borderId="25" xfId="3" applyFont="1" applyFill="1" applyBorder="1" applyAlignment="1">
      <alignment vertical="center"/>
    </xf>
    <xf numFmtId="164" fontId="33" fillId="25" borderId="25" xfId="1" applyNumberFormat="1" applyFont="1" applyFill="1" applyBorder="1" applyAlignment="1">
      <alignment horizontal="center" vertical="center" textRotation="90"/>
    </xf>
    <xf numFmtId="164" fontId="33" fillId="26" borderId="25" xfId="0" applyNumberFormat="1" applyFont="1" applyFill="1" applyBorder="1" applyAlignment="1">
      <alignment horizontal="center" vertical="center" textRotation="90"/>
    </xf>
    <xf numFmtId="164" fontId="35" fillId="26" borderId="25" xfId="0" applyNumberFormat="1" applyFont="1" applyFill="1" applyBorder="1" applyAlignment="1">
      <alignment horizontal="center" vertical="center" textRotation="90"/>
    </xf>
    <xf numFmtId="164" fontId="28" fillId="6" borderId="25" xfId="0" applyNumberFormat="1" applyFont="1" applyFill="1" applyBorder="1" applyAlignment="1">
      <alignment horizontal="center" vertical="center" textRotation="90"/>
    </xf>
    <xf numFmtId="0" fontId="8" fillId="13" borderId="25" xfId="0" applyFont="1" applyFill="1" applyBorder="1" applyAlignment="1">
      <alignment horizontal="left"/>
    </xf>
    <xf numFmtId="1" fontId="30" fillId="7" borderId="25" xfId="0" applyNumberFormat="1" applyFont="1" applyFill="1" applyBorder="1" applyAlignment="1">
      <alignment horizontal="center"/>
    </xf>
    <xf numFmtId="0" fontId="8" fillId="27" borderId="25" xfId="0" applyFont="1" applyFill="1" applyBorder="1" applyAlignment="1">
      <alignment horizontal="center"/>
    </xf>
    <xf numFmtId="0" fontId="8" fillId="28" borderId="25" xfId="0" applyFont="1" applyFill="1" applyBorder="1" applyAlignment="1">
      <alignment horizontal="center"/>
    </xf>
    <xf numFmtId="0" fontId="7" fillId="13" borderId="25" xfId="0" applyFont="1" applyFill="1" applyBorder="1" applyAlignment="1">
      <alignment horizontal="center"/>
    </xf>
    <xf numFmtId="0" fontId="26" fillId="2" borderId="14" xfId="0" applyFont="1" applyFill="1" applyBorder="1" applyAlignment="1">
      <alignment horizontal="center" vertical="center"/>
    </xf>
    <xf numFmtId="0" fontId="26" fillId="2" borderId="13" xfId="0" applyFont="1" applyFill="1" applyBorder="1" applyAlignment="1">
      <alignment horizontal="center" vertical="center"/>
    </xf>
    <xf numFmtId="0" fontId="26" fillId="3" borderId="13" xfId="0" applyFont="1" applyFill="1" applyBorder="1" applyAlignment="1">
      <alignment horizontal="center" vertical="center"/>
    </xf>
    <xf numFmtId="0" fontId="26" fillId="2" borderId="21" xfId="0" applyFont="1" applyFill="1" applyBorder="1" applyAlignment="1">
      <alignment horizontal="center" vertical="center"/>
    </xf>
    <xf numFmtId="0" fontId="26" fillId="2" borderId="15" xfId="0" applyFont="1" applyFill="1" applyBorder="1" applyAlignment="1">
      <alignment horizontal="center" vertical="center"/>
    </xf>
    <xf numFmtId="0" fontId="26" fillId="3" borderId="15" xfId="0" applyFont="1" applyFill="1" applyBorder="1" applyAlignment="1">
      <alignment horizontal="center" vertical="center"/>
    </xf>
    <xf numFmtId="0" fontId="26" fillId="3" borderId="39" xfId="0" applyFont="1" applyFill="1" applyBorder="1" applyAlignment="1">
      <alignment horizontal="center" vertical="center"/>
    </xf>
    <xf numFmtId="0" fontId="26" fillId="2" borderId="23" xfId="0" applyFont="1" applyFill="1" applyBorder="1" applyAlignment="1">
      <alignment horizontal="center" vertical="center"/>
    </xf>
    <xf numFmtId="0" fontId="26" fillId="2" borderId="16" xfId="0" applyFont="1" applyFill="1" applyBorder="1" applyAlignment="1">
      <alignment horizontal="center" vertical="center"/>
    </xf>
    <xf numFmtId="0" fontId="26" fillId="3" borderId="16" xfId="0" applyFont="1" applyFill="1" applyBorder="1" applyAlignment="1">
      <alignment horizontal="center" vertical="center"/>
    </xf>
    <xf numFmtId="0" fontId="26" fillId="3" borderId="40" xfId="0" applyFont="1" applyFill="1" applyBorder="1" applyAlignment="1">
      <alignment horizontal="center" vertical="center"/>
    </xf>
    <xf numFmtId="0" fontId="9" fillId="12" borderId="0" xfId="1" applyFont="1" applyFill="1" applyAlignment="1">
      <alignment horizontal="center"/>
    </xf>
    <xf numFmtId="0" fontId="9" fillId="12" borderId="27" xfId="1" applyFont="1" applyFill="1" applyBorder="1" applyAlignment="1">
      <alignment horizontal="center" vertical="center"/>
    </xf>
    <xf numFmtId="20" fontId="0" fillId="0" borderId="0" xfId="0" applyNumberFormat="1"/>
    <xf numFmtId="46" fontId="0" fillId="0" borderId="0" xfId="0" applyNumberFormat="1"/>
    <xf numFmtId="0" fontId="0" fillId="0" borderId="0" xfId="0" applyAlignment="1">
      <alignment horizontal="center"/>
    </xf>
    <xf numFmtId="0" fontId="0" fillId="7" borderId="0" xfId="0" applyFill="1" applyAlignment="1">
      <alignment horizontal="center"/>
    </xf>
    <xf numFmtId="0" fontId="5" fillId="16" borderId="1" xfId="0" applyFont="1" applyFill="1" applyBorder="1" applyAlignment="1">
      <alignment horizontal="center"/>
    </xf>
    <xf numFmtId="0" fontId="0" fillId="15" borderId="25" xfId="0" applyFill="1" applyBorder="1"/>
    <xf numFmtId="0" fontId="7" fillId="19" borderId="25" xfId="1" applyFont="1" applyFill="1" applyBorder="1" applyAlignment="1">
      <alignment horizontal="left" vertical="center"/>
    </xf>
    <xf numFmtId="0" fontId="8" fillId="0" borderId="25" xfId="0" applyFont="1" applyBorder="1" applyAlignment="1">
      <alignment horizontal="left"/>
    </xf>
    <xf numFmtId="0" fontId="7" fillId="0" borderId="25" xfId="0" applyFont="1" applyBorder="1" applyAlignment="1">
      <alignment horizontal="left" vertical="center"/>
    </xf>
    <xf numFmtId="166" fontId="13" fillId="0" borderId="25" xfId="0" applyNumberFormat="1" applyFont="1" applyFill="1" applyBorder="1" applyAlignment="1">
      <alignment horizontal="left" vertical="center"/>
    </xf>
    <xf numFmtId="0" fontId="12" fillId="0" borderId="25" xfId="5" applyFont="1" applyBorder="1" applyAlignment="1">
      <alignment horizontal="left" vertical="center"/>
    </xf>
    <xf numFmtId="0" fontId="13" fillId="0" borderId="25" xfId="0" applyFont="1" applyFill="1" applyBorder="1" applyAlignment="1">
      <alignment horizontal="left" vertical="center"/>
    </xf>
    <xf numFmtId="0" fontId="0" fillId="15" borderId="25" xfId="0" applyFill="1" applyBorder="1" applyAlignment="1">
      <alignment horizontal="left"/>
    </xf>
    <xf numFmtId="0" fontId="8" fillId="14" borderId="25" xfId="0" applyFont="1" applyFill="1" applyBorder="1" applyAlignment="1">
      <alignment horizontal="left"/>
    </xf>
    <xf numFmtId="164" fontId="38" fillId="16" borderId="25" xfId="0" applyNumberFormat="1" applyFont="1" applyFill="1" applyBorder="1" applyAlignment="1">
      <alignment horizontal="center"/>
    </xf>
  </cellXfs>
  <cellStyles count="6">
    <cellStyle name="Normální" xfId="0" builtinId="0"/>
    <cellStyle name="Normální 2" xfId="4"/>
    <cellStyle name="Normální 3" xfId="2"/>
    <cellStyle name="normální_Prezenční ISM 2" xfId="1"/>
    <cellStyle name="normální_Výsledkovka 2" xfId="3"/>
    <cellStyle name="normální_vysledkovka2013" xfId="5"/>
  </cellStyles>
  <dxfs count="1">
    <dxf>
      <fill>
        <patternFill patternType="solid">
          <fgColor rgb="FFFFFF00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65"/>
  <sheetViews>
    <sheetView tabSelected="1" workbookViewId="0">
      <selection activeCell="AD15" sqref="AD15"/>
    </sheetView>
  </sheetViews>
  <sheetFormatPr defaultColWidth="9.140625" defaultRowHeight="15" x14ac:dyDescent="0.3"/>
  <cols>
    <col min="1" max="1" width="4.42578125" style="47" bestFit="1" customWidth="1"/>
    <col min="2" max="2" width="3.42578125" style="130" customWidth="1"/>
    <col min="3" max="3" width="4.28515625" style="131" customWidth="1"/>
    <col min="4" max="4" width="3.85546875" style="128" customWidth="1"/>
    <col min="5" max="5" width="17.28515625" style="132" customWidth="1"/>
    <col min="6" max="6" width="10.85546875" style="132" customWidth="1"/>
    <col min="7" max="7" width="5.85546875" style="169" customWidth="1"/>
    <col min="8" max="8" width="4.28515625" style="169" customWidth="1"/>
    <col min="9" max="9" width="24.5703125" style="132" customWidth="1"/>
    <col min="10" max="10" width="3.28515625" style="130" customWidth="1"/>
    <col min="11" max="11" width="3.5703125" style="133" customWidth="1"/>
    <col min="12" max="12" width="8" style="47" customWidth="1"/>
    <col min="13" max="13" width="5.7109375" style="141" customWidth="1"/>
    <col min="14" max="14" width="5.7109375" style="185" customWidth="1"/>
    <col min="15" max="15" width="5.7109375" style="186" customWidth="1"/>
    <col min="16" max="16" width="5.7109375" style="187" customWidth="1"/>
    <col min="17" max="17" width="5.7109375" style="185" customWidth="1"/>
    <col min="18" max="18" width="5.7109375" style="128" customWidth="1"/>
    <col min="19" max="19" width="5.7109375" style="129" customWidth="1"/>
    <col min="20" max="21" width="5.7109375" style="130" customWidth="1"/>
    <col min="22" max="16384" width="9.140625" style="47"/>
  </cols>
  <sheetData>
    <row r="1" spans="1:27" ht="18.75" customHeight="1" x14ac:dyDescent="0.3">
      <c r="A1" s="202" t="s">
        <v>213</v>
      </c>
      <c r="B1" s="203"/>
      <c r="C1" s="203"/>
      <c r="D1" s="203"/>
      <c r="E1" s="204"/>
      <c r="F1" s="204"/>
      <c r="G1" s="203"/>
      <c r="H1" s="203"/>
      <c r="I1" s="203"/>
      <c r="J1" s="203"/>
      <c r="K1" s="203"/>
      <c r="L1" s="107" t="s">
        <v>0</v>
      </c>
      <c r="M1" s="140">
        <v>5</v>
      </c>
      <c r="N1" s="170">
        <v>1</v>
      </c>
      <c r="O1" s="170">
        <v>2</v>
      </c>
      <c r="P1" s="170">
        <v>3</v>
      </c>
      <c r="Q1" s="170">
        <v>4</v>
      </c>
      <c r="R1" s="108">
        <v>6</v>
      </c>
      <c r="S1" s="109">
        <v>7</v>
      </c>
      <c r="T1" s="109">
        <v>8</v>
      </c>
      <c r="U1" s="110" t="s">
        <v>24</v>
      </c>
    </row>
    <row r="2" spans="1:27" ht="16.5" customHeight="1" x14ac:dyDescent="0.3">
      <c r="A2" s="205"/>
      <c r="B2" s="206"/>
      <c r="C2" s="206"/>
      <c r="D2" s="206"/>
      <c r="E2" s="207"/>
      <c r="F2" s="208"/>
      <c r="G2" s="206"/>
      <c r="H2" s="206"/>
      <c r="I2" s="206"/>
      <c r="J2" s="206"/>
      <c r="K2" s="206"/>
      <c r="L2" s="101" t="s">
        <v>1</v>
      </c>
      <c r="M2" s="111">
        <f>SUM(COUNTIF(M5:M287,"&gt;-11"))</f>
        <v>107</v>
      </c>
      <c r="N2" s="171">
        <f>SUM(COUNTIF(N5:N173,"&gt;-11"))</f>
        <v>38</v>
      </c>
      <c r="O2" s="171">
        <f>SUM(COUNTIF(O5:O173,"&gt;-11"))</f>
        <v>33</v>
      </c>
      <c r="P2" s="171">
        <f>SUM(COUNTIF(P5:P173,"&gt;-11"))</f>
        <v>85</v>
      </c>
      <c r="Q2" s="171">
        <f>SUM(COUNTIF(Q5:Q172,"&gt;-11"))</f>
        <v>45</v>
      </c>
      <c r="R2" s="171">
        <f>SUM(COUNTIF(R5:R172,"&gt;-11"))</f>
        <v>12</v>
      </c>
      <c r="S2" s="111">
        <f>SUM(COUNTIF(S5:S14,"&gt;-11"))</f>
        <v>0</v>
      </c>
      <c r="T2" s="111">
        <f>SUM(COUNTIF(T5:T6,"&gt;-11"))</f>
        <v>0</v>
      </c>
      <c r="U2" s="112" t="e">
        <f>SUM(COUNTIF(#REF!,"&gt;-11"))</f>
        <v>#REF!</v>
      </c>
    </row>
    <row r="3" spans="1:27" x14ac:dyDescent="0.3">
      <c r="A3" s="209"/>
      <c r="B3" s="210"/>
      <c r="C3" s="210"/>
      <c r="D3" s="210"/>
      <c r="E3" s="211"/>
      <c r="F3" s="212"/>
      <c r="G3" s="210"/>
      <c r="H3" s="210"/>
      <c r="I3" s="210"/>
      <c r="J3" s="210"/>
      <c r="K3" s="210"/>
      <c r="L3" s="102" t="s">
        <v>2</v>
      </c>
      <c r="M3" s="113"/>
      <c r="N3" s="172" t="s">
        <v>3</v>
      </c>
      <c r="O3" s="172"/>
      <c r="P3" s="173" t="s">
        <v>161</v>
      </c>
      <c r="Q3" s="174"/>
      <c r="R3" s="156"/>
      <c r="S3" s="114"/>
      <c r="T3" s="114"/>
      <c r="U3" s="115"/>
    </row>
    <row r="4" spans="1:27" ht="99" customHeight="1" x14ac:dyDescent="0.3">
      <c r="A4" s="134" t="s">
        <v>4</v>
      </c>
      <c r="B4" s="103" t="s">
        <v>5</v>
      </c>
      <c r="C4" s="148" t="s">
        <v>6</v>
      </c>
      <c r="D4" s="135" t="s">
        <v>7</v>
      </c>
      <c r="E4" s="116" t="s">
        <v>8</v>
      </c>
      <c r="F4" s="116" t="s">
        <v>152</v>
      </c>
      <c r="G4" s="162" t="s">
        <v>9</v>
      </c>
      <c r="H4" s="163" t="s">
        <v>700</v>
      </c>
      <c r="I4" s="221" t="s">
        <v>10</v>
      </c>
      <c r="J4" s="103" t="s">
        <v>11</v>
      </c>
      <c r="K4" s="117" t="s">
        <v>12</v>
      </c>
      <c r="L4" s="104" t="s">
        <v>13</v>
      </c>
      <c r="M4" s="142" t="s">
        <v>214</v>
      </c>
      <c r="N4" s="193" t="s">
        <v>14</v>
      </c>
      <c r="O4" s="194" t="s">
        <v>162</v>
      </c>
      <c r="P4" s="194" t="s">
        <v>163</v>
      </c>
      <c r="Q4" s="195" t="s">
        <v>164</v>
      </c>
      <c r="R4" s="196" t="s">
        <v>776</v>
      </c>
      <c r="S4" s="136" t="s">
        <v>165</v>
      </c>
      <c r="T4" s="136" t="s">
        <v>166</v>
      </c>
      <c r="U4" s="136"/>
      <c r="AA4" s="118"/>
    </row>
    <row r="5" spans="1:27" ht="15" customHeight="1" x14ac:dyDescent="0.3">
      <c r="A5" s="100">
        <v>1</v>
      </c>
      <c r="B5" s="147" t="s">
        <v>695</v>
      </c>
      <c r="C5" s="149">
        <v>1</v>
      </c>
      <c r="D5" s="120"/>
      <c r="E5" s="188" t="s">
        <v>316</v>
      </c>
      <c r="F5" s="36" t="s">
        <v>317</v>
      </c>
      <c r="G5" s="165" t="s">
        <v>318</v>
      </c>
      <c r="H5" s="52">
        <f>SUM(2022-G5)</f>
        <v>43</v>
      </c>
      <c r="I5" s="122" t="s">
        <v>15</v>
      </c>
      <c r="J5" s="145" t="s">
        <v>16</v>
      </c>
      <c r="K5" s="161">
        <f>SUM(COUNTIF(M5:U5,"&gt;-1"))</f>
        <v>6</v>
      </c>
      <c r="L5" s="143">
        <f>SUM(M5:U5)</f>
        <v>506.66666666666669</v>
      </c>
      <c r="M5" s="125">
        <v>100</v>
      </c>
      <c r="N5" s="179">
        <v>90</v>
      </c>
      <c r="O5" s="176">
        <v>85.714285714285722</v>
      </c>
      <c r="P5" s="181">
        <v>95.238095238095241</v>
      </c>
      <c r="Q5" s="178">
        <v>85.714285714285722</v>
      </c>
      <c r="R5" s="176">
        <v>50</v>
      </c>
      <c r="S5" s="138"/>
      <c r="T5" s="120"/>
      <c r="U5" s="119"/>
    </row>
    <row r="6" spans="1:27" ht="15" customHeight="1" x14ac:dyDescent="0.3">
      <c r="A6" s="100">
        <v>2</v>
      </c>
      <c r="B6" s="147" t="s">
        <v>695</v>
      </c>
      <c r="C6" s="126">
        <v>2</v>
      </c>
      <c r="D6" s="120"/>
      <c r="E6" s="189" t="s">
        <v>321</v>
      </c>
      <c r="F6" s="105" t="s">
        <v>322</v>
      </c>
      <c r="G6" s="165" t="s">
        <v>257</v>
      </c>
      <c r="H6" s="52">
        <f>SUM(2022-G6)</f>
        <v>47</v>
      </c>
      <c r="I6" s="123" t="s">
        <v>19</v>
      </c>
      <c r="J6" s="145" t="s">
        <v>16</v>
      </c>
      <c r="K6" s="161">
        <f>SUM(COUNTIF(M6:U6,"&gt;-1"))</f>
        <v>6</v>
      </c>
      <c r="L6" s="143">
        <f>SUM(M6:U6)</f>
        <v>384.09523809523807</v>
      </c>
      <c r="M6" s="125">
        <v>86</v>
      </c>
      <c r="N6" s="179">
        <v>70</v>
      </c>
      <c r="O6" s="176">
        <v>57.142857142857146</v>
      </c>
      <c r="P6" s="181">
        <v>80.952380952380949</v>
      </c>
      <c r="Q6" s="178">
        <v>60</v>
      </c>
      <c r="R6" s="180">
        <v>30</v>
      </c>
      <c r="S6" s="119"/>
      <c r="T6" s="119"/>
      <c r="U6" s="100"/>
    </row>
    <row r="7" spans="1:27" ht="15" customHeight="1" x14ac:dyDescent="0.3">
      <c r="A7" s="100">
        <v>3</v>
      </c>
      <c r="B7" s="146" t="s">
        <v>699</v>
      </c>
      <c r="C7" s="149">
        <v>1</v>
      </c>
      <c r="D7" s="120"/>
      <c r="E7" s="189" t="s">
        <v>216</v>
      </c>
      <c r="F7" s="105" t="s">
        <v>277</v>
      </c>
      <c r="G7" s="165" t="s">
        <v>278</v>
      </c>
      <c r="H7" s="52">
        <f>SUM(2022-G7)</f>
        <v>50</v>
      </c>
      <c r="I7" s="122" t="s">
        <v>15</v>
      </c>
      <c r="J7" s="144" t="s">
        <v>17</v>
      </c>
      <c r="K7" s="161">
        <f>SUM(COUNTIF(M7:U7,"&gt;-1"))</f>
        <v>4</v>
      </c>
      <c r="L7" s="143">
        <f>SUM(M7:U7)</f>
        <v>319.55128205128204</v>
      </c>
      <c r="M7" s="125">
        <v>100</v>
      </c>
      <c r="N7" s="179">
        <v>87.5</v>
      </c>
      <c r="O7" s="175"/>
      <c r="P7" s="181">
        <v>82.051282051282044</v>
      </c>
      <c r="Q7" s="175"/>
      <c r="R7" s="180">
        <v>50</v>
      </c>
      <c r="S7" s="138"/>
      <c r="T7" s="120"/>
      <c r="U7" s="120"/>
    </row>
    <row r="8" spans="1:27" ht="15" customHeight="1" x14ac:dyDescent="0.3">
      <c r="A8" s="100">
        <v>4</v>
      </c>
      <c r="B8" s="126" t="s">
        <v>697</v>
      </c>
      <c r="C8" s="149">
        <v>1</v>
      </c>
      <c r="D8" s="120"/>
      <c r="E8" s="155" t="s">
        <v>416</v>
      </c>
      <c r="F8" s="100" t="s">
        <v>234</v>
      </c>
      <c r="G8" s="164">
        <v>1980</v>
      </c>
      <c r="H8" s="164">
        <f>SUM(2022-G8)</f>
        <v>42</v>
      </c>
      <c r="I8" s="123" t="s">
        <v>19</v>
      </c>
      <c r="J8" s="144" t="s">
        <v>17</v>
      </c>
      <c r="K8" s="161">
        <f>SUM(COUNTIF(M8:U8,"&gt;-1"))</f>
        <v>5</v>
      </c>
      <c r="L8" s="143">
        <f>SUM(M8:U8)</f>
        <v>327.30769230769232</v>
      </c>
      <c r="M8" s="125">
        <v>85</v>
      </c>
      <c r="N8" s="175"/>
      <c r="O8" s="176">
        <v>66.666666666666671</v>
      </c>
      <c r="P8" s="181">
        <v>92.307692307692307</v>
      </c>
      <c r="Q8" s="178">
        <v>73.333333333333329</v>
      </c>
      <c r="R8" s="180">
        <v>10</v>
      </c>
      <c r="S8" s="138"/>
      <c r="T8" s="120"/>
      <c r="U8" s="120"/>
    </row>
    <row r="9" spans="1:27" ht="15" customHeight="1" x14ac:dyDescent="0.3">
      <c r="A9" s="100">
        <v>5</v>
      </c>
      <c r="B9" s="147" t="s">
        <v>695</v>
      </c>
      <c r="C9" s="126">
        <v>3</v>
      </c>
      <c r="D9" s="120"/>
      <c r="E9" s="188" t="s">
        <v>323</v>
      </c>
      <c r="F9" s="36" t="s">
        <v>322</v>
      </c>
      <c r="G9" s="165" t="s">
        <v>266</v>
      </c>
      <c r="H9" s="52">
        <f>SUM(2022-G9)</f>
        <v>42</v>
      </c>
      <c r="I9" s="223" t="s">
        <v>324</v>
      </c>
      <c r="J9" s="145" t="s">
        <v>16</v>
      </c>
      <c r="K9" s="161">
        <f>SUM(COUNTIF(M9:U9,"&gt;-1"))</f>
        <v>5</v>
      </c>
      <c r="L9" s="143">
        <f>SUM(M9:U9)</f>
        <v>281.38095238095241</v>
      </c>
      <c r="M9" s="125">
        <v>69</v>
      </c>
      <c r="N9" s="179">
        <v>60</v>
      </c>
      <c r="O9" s="176">
        <v>42.857142857142861</v>
      </c>
      <c r="P9" s="181">
        <v>66.666666666666671</v>
      </c>
      <c r="Q9" s="178">
        <v>42.857142857142861</v>
      </c>
      <c r="R9" s="176"/>
      <c r="S9" s="138"/>
      <c r="T9" s="119"/>
      <c r="U9" s="120"/>
    </row>
    <row r="10" spans="1:27" ht="15" customHeight="1" x14ac:dyDescent="0.3">
      <c r="A10" s="100">
        <v>6</v>
      </c>
      <c r="B10" s="126" t="s">
        <v>697</v>
      </c>
      <c r="C10" s="126">
        <v>2</v>
      </c>
      <c r="D10" s="120"/>
      <c r="E10" s="189" t="s">
        <v>246</v>
      </c>
      <c r="F10" s="105" t="s">
        <v>247</v>
      </c>
      <c r="G10" s="165" t="s">
        <v>248</v>
      </c>
      <c r="H10" s="52">
        <f>SUM(2022-G10)</f>
        <v>45</v>
      </c>
      <c r="I10" s="122" t="s">
        <v>15</v>
      </c>
      <c r="J10" s="144" t="s">
        <v>17</v>
      </c>
      <c r="K10" s="161">
        <f>SUM(COUNTIF(M10:U10,"&gt;-1"))</f>
        <v>3</v>
      </c>
      <c r="L10" s="143">
        <f>SUM(M10:U10)</f>
        <v>268.6349206349206</v>
      </c>
      <c r="M10" s="125">
        <v>98</v>
      </c>
      <c r="N10" s="179">
        <v>92.857142857142861</v>
      </c>
      <c r="O10" s="176">
        <v>77.777777777777771</v>
      </c>
      <c r="P10" s="176"/>
      <c r="Q10" s="175"/>
      <c r="R10" s="176"/>
      <c r="S10" s="138"/>
      <c r="T10" s="120"/>
      <c r="U10" s="120"/>
    </row>
    <row r="11" spans="1:27" ht="15" customHeight="1" x14ac:dyDescent="0.3">
      <c r="A11" s="100">
        <v>7</v>
      </c>
      <c r="B11" s="199" t="s">
        <v>698</v>
      </c>
      <c r="C11" s="149">
        <v>1</v>
      </c>
      <c r="D11" s="120"/>
      <c r="E11" s="155" t="s">
        <v>374</v>
      </c>
      <c r="F11" s="100" t="s">
        <v>274</v>
      </c>
      <c r="G11" s="164">
        <v>1950</v>
      </c>
      <c r="H11" s="164">
        <f>SUM(2022-G11)</f>
        <v>72</v>
      </c>
      <c r="I11" s="222" t="s">
        <v>375</v>
      </c>
      <c r="J11" s="144" t="s">
        <v>17</v>
      </c>
      <c r="K11" s="161">
        <f>SUM(COUNTIF(M11:U11,"&gt;-1"))</f>
        <v>3</v>
      </c>
      <c r="L11" s="143">
        <f>SUM(M11:U11)</f>
        <v>262.5</v>
      </c>
      <c r="M11" s="125">
        <v>100</v>
      </c>
      <c r="N11" s="175"/>
      <c r="O11" s="176">
        <v>75</v>
      </c>
      <c r="P11" s="180"/>
      <c r="Q11" s="178">
        <v>87.5</v>
      </c>
      <c r="R11" s="176"/>
      <c r="S11" s="138"/>
      <c r="T11" s="120"/>
      <c r="U11" s="120"/>
    </row>
    <row r="12" spans="1:27" ht="15" customHeight="1" x14ac:dyDescent="0.3">
      <c r="A12" s="100">
        <v>8</v>
      </c>
      <c r="B12" s="146" t="s">
        <v>699</v>
      </c>
      <c r="C12" s="126">
        <v>2</v>
      </c>
      <c r="D12" s="120"/>
      <c r="E12" s="155" t="s">
        <v>369</v>
      </c>
      <c r="F12" s="100" t="s">
        <v>370</v>
      </c>
      <c r="G12" s="164">
        <v>1964</v>
      </c>
      <c r="H12" s="164">
        <f>SUM(2022-G12)</f>
        <v>58</v>
      </c>
      <c r="I12" s="222" t="s">
        <v>212</v>
      </c>
      <c r="J12" s="144" t="s">
        <v>17</v>
      </c>
      <c r="K12" s="161">
        <f>SUM(COUNTIF(M12:U12,"&gt;-1"))</f>
        <v>3</v>
      </c>
      <c r="L12" s="143">
        <f>SUM(M12:U12)</f>
        <v>258.07017543859649</v>
      </c>
      <c r="M12" s="125"/>
      <c r="N12" s="175"/>
      <c r="O12" s="176">
        <v>83.333333333333343</v>
      </c>
      <c r="P12" s="181">
        <v>94.736842105263165</v>
      </c>
      <c r="Q12" s="178">
        <v>80</v>
      </c>
      <c r="R12" s="176"/>
      <c r="S12" s="138"/>
      <c r="T12" s="138"/>
      <c r="U12" s="120"/>
    </row>
    <row r="13" spans="1:27" ht="15" customHeight="1" x14ac:dyDescent="0.3">
      <c r="A13" s="100">
        <v>9</v>
      </c>
      <c r="B13" s="145" t="s">
        <v>694</v>
      </c>
      <c r="C13" s="149">
        <v>1</v>
      </c>
      <c r="D13" s="120"/>
      <c r="E13" s="190" t="s">
        <v>303</v>
      </c>
      <c r="F13" s="78" t="s">
        <v>533</v>
      </c>
      <c r="G13" s="166" t="s">
        <v>305</v>
      </c>
      <c r="H13" s="166">
        <f>SUM(2022-G13)</f>
        <v>34</v>
      </c>
      <c r="I13" s="122" t="s">
        <v>15</v>
      </c>
      <c r="J13" s="145" t="s">
        <v>16</v>
      </c>
      <c r="K13" s="161">
        <f>SUM(COUNTIF(M13:U13,"&gt;-1"))</f>
        <v>4</v>
      </c>
      <c r="L13" s="143">
        <f>SUM(M13:U13)</f>
        <v>252.5</v>
      </c>
      <c r="M13" s="125">
        <v>70</v>
      </c>
      <c r="N13" s="179">
        <v>75</v>
      </c>
      <c r="O13" s="175"/>
      <c r="P13" s="181">
        <v>87.5</v>
      </c>
      <c r="Q13" s="176"/>
      <c r="R13" s="180">
        <v>20</v>
      </c>
      <c r="S13" s="138"/>
      <c r="T13" s="120"/>
      <c r="U13" s="120"/>
    </row>
    <row r="14" spans="1:27" ht="15" customHeight="1" x14ac:dyDescent="0.3">
      <c r="A14" s="100">
        <v>10</v>
      </c>
      <c r="B14" s="199" t="s">
        <v>698</v>
      </c>
      <c r="C14" s="126">
        <v>2</v>
      </c>
      <c r="D14" s="120"/>
      <c r="E14" s="155" t="s">
        <v>371</v>
      </c>
      <c r="F14" s="100" t="s">
        <v>300</v>
      </c>
      <c r="G14" s="164">
        <v>1962</v>
      </c>
      <c r="H14" s="164">
        <f>SUM(2022-G14)</f>
        <v>60</v>
      </c>
      <c r="I14" s="122" t="s">
        <v>15</v>
      </c>
      <c r="J14" s="144" t="s">
        <v>17</v>
      </c>
      <c r="K14" s="161">
        <f>SUM(COUNTIF(M14:U14,"&gt;-1"))</f>
        <v>5</v>
      </c>
      <c r="L14" s="143">
        <f>SUM(M14:U14)</f>
        <v>248.10526315789474</v>
      </c>
      <c r="M14" s="125">
        <v>96</v>
      </c>
      <c r="N14" s="175"/>
      <c r="O14" s="176">
        <v>50</v>
      </c>
      <c r="P14" s="181">
        <v>42.105263157894733</v>
      </c>
      <c r="Q14" s="178">
        <v>40</v>
      </c>
      <c r="R14" s="176">
        <v>20</v>
      </c>
      <c r="S14" s="138"/>
      <c r="T14" s="120"/>
      <c r="U14" s="119"/>
    </row>
    <row r="15" spans="1:27" ht="15" customHeight="1" x14ac:dyDescent="0.3">
      <c r="A15" s="100">
        <v>11</v>
      </c>
      <c r="B15" s="126" t="s">
        <v>697</v>
      </c>
      <c r="C15" s="126">
        <v>3</v>
      </c>
      <c r="D15" s="120"/>
      <c r="E15" s="190" t="s">
        <v>252</v>
      </c>
      <c r="F15" s="78" t="s">
        <v>253</v>
      </c>
      <c r="G15" s="166" t="s">
        <v>254</v>
      </c>
      <c r="H15" s="166">
        <f>SUM(2022-G15)</f>
        <v>48</v>
      </c>
      <c r="I15" s="78" t="s">
        <v>18</v>
      </c>
      <c r="J15" s="144" t="s">
        <v>17</v>
      </c>
      <c r="K15" s="161">
        <f>SUM(COUNTIF(M15:U15,"&gt;-1"))</f>
        <v>4</v>
      </c>
      <c r="L15" s="143">
        <f>SUM(M15:U15)</f>
        <v>244.75091575091574</v>
      </c>
      <c r="M15" s="125">
        <v>39</v>
      </c>
      <c r="N15" s="179">
        <v>78.571428571428569</v>
      </c>
      <c r="O15" s="175"/>
      <c r="P15" s="181">
        <v>87.179487179487182</v>
      </c>
      <c r="Q15" s="178">
        <v>40</v>
      </c>
      <c r="R15" s="176"/>
      <c r="S15" s="138"/>
      <c r="T15" s="120"/>
      <c r="U15" s="120"/>
    </row>
    <row r="16" spans="1:27" ht="15" customHeight="1" x14ac:dyDescent="0.3">
      <c r="A16" s="100">
        <v>12</v>
      </c>
      <c r="B16" s="126" t="s">
        <v>697</v>
      </c>
      <c r="C16" s="126">
        <v>4</v>
      </c>
      <c r="D16" s="120"/>
      <c r="E16" s="155" t="s">
        <v>419</v>
      </c>
      <c r="F16" s="100" t="s">
        <v>277</v>
      </c>
      <c r="G16" s="164">
        <v>1977</v>
      </c>
      <c r="H16" s="164">
        <f>SUM(2022-G16)</f>
        <v>45</v>
      </c>
      <c r="I16" s="123" t="s">
        <v>19</v>
      </c>
      <c r="J16" s="144" t="s">
        <v>17</v>
      </c>
      <c r="K16" s="161">
        <f>SUM(COUNTIF(M16:U16,"&gt;-1"))</f>
        <v>4</v>
      </c>
      <c r="L16" s="143">
        <f>SUM(M16:U16)</f>
        <v>207.4871794871795</v>
      </c>
      <c r="M16" s="125">
        <v>68</v>
      </c>
      <c r="N16" s="175"/>
      <c r="O16" s="176">
        <v>33.333333333333343</v>
      </c>
      <c r="P16" s="181">
        <v>46.153846153846153</v>
      </c>
      <c r="Q16" s="178">
        <v>60</v>
      </c>
      <c r="R16" s="176"/>
      <c r="S16" s="138"/>
      <c r="T16" s="119"/>
      <c r="U16" s="120"/>
    </row>
    <row r="17" spans="1:21" ht="15" customHeight="1" x14ac:dyDescent="0.3">
      <c r="A17" s="100">
        <v>13</v>
      </c>
      <c r="B17" s="126" t="s">
        <v>697</v>
      </c>
      <c r="C17" s="126">
        <v>5</v>
      </c>
      <c r="D17" s="120"/>
      <c r="E17" s="155" t="s">
        <v>417</v>
      </c>
      <c r="F17" s="100" t="s">
        <v>242</v>
      </c>
      <c r="G17" s="164">
        <v>1976</v>
      </c>
      <c r="H17" s="164">
        <f>SUM(2022-G17)</f>
        <v>46</v>
      </c>
      <c r="I17" s="222" t="s">
        <v>401</v>
      </c>
      <c r="J17" s="144" t="s">
        <v>17</v>
      </c>
      <c r="K17" s="161">
        <f>SUM(COUNTIF(M17:U17,"&gt;-1"))</f>
        <v>3</v>
      </c>
      <c r="L17" s="143">
        <f>SUM(M17:U17)</f>
        <v>194.01709401709402</v>
      </c>
      <c r="M17" s="125"/>
      <c r="N17" s="175"/>
      <c r="O17" s="176">
        <v>55.555555555555557</v>
      </c>
      <c r="P17" s="181">
        <v>71.794871794871796</v>
      </c>
      <c r="Q17" s="178">
        <v>66.666666666666671</v>
      </c>
      <c r="R17" s="176"/>
      <c r="S17" s="138"/>
      <c r="T17" s="120"/>
      <c r="U17" s="120"/>
    </row>
    <row r="18" spans="1:21" ht="15" customHeight="1" x14ac:dyDescent="0.3">
      <c r="A18" s="100">
        <v>14</v>
      </c>
      <c r="B18" s="126" t="s">
        <v>697</v>
      </c>
      <c r="C18" s="139"/>
      <c r="D18" s="120"/>
      <c r="E18" s="155" t="s">
        <v>418</v>
      </c>
      <c r="F18" s="100" t="s">
        <v>260</v>
      </c>
      <c r="G18" s="164">
        <v>1975</v>
      </c>
      <c r="H18" s="164">
        <f>SUM(2022-G18)</f>
        <v>47</v>
      </c>
      <c r="I18" s="222" t="s">
        <v>25</v>
      </c>
      <c r="J18" s="144" t="s">
        <v>17</v>
      </c>
      <c r="K18" s="161">
        <f>SUM(COUNTIF(M18:U18,"&gt;-1"))</f>
        <v>3</v>
      </c>
      <c r="L18" s="143">
        <f>SUM(M18:U18)</f>
        <v>164.77777777777777</v>
      </c>
      <c r="M18" s="125">
        <v>67</v>
      </c>
      <c r="N18" s="175"/>
      <c r="O18" s="176">
        <v>44.444444444444443</v>
      </c>
      <c r="P18" s="180"/>
      <c r="Q18" s="178">
        <v>53.333333333333336</v>
      </c>
      <c r="R18" s="176"/>
      <c r="S18" s="120"/>
      <c r="T18" s="120"/>
      <c r="U18" s="119"/>
    </row>
    <row r="19" spans="1:21" ht="15" customHeight="1" x14ac:dyDescent="0.3">
      <c r="A19" s="100">
        <v>15</v>
      </c>
      <c r="B19" s="126" t="s">
        <v>697</v>
      </c>
      <c r="C19" s="139"/>
      <c r="D19" s="120"/>
      <c r="E19" s="188" t="s">
        <v>249</v>
      </c>
      <c r="F19" s="36" t="s">
        <v>250</v>
      </c>
      <c r="G19" s="165" t="s">
        <v>251</v>
      </c>
      <c r="H19" s="52">
        <f>SUM(2022-G19)</f>
        <v>49</v>
      </c>
      <c r="I19" s="223" t="s">
        <v>210</v>
      </c>
      <c r="J19" s="144" t="s">
        <v>17</v>
      </c>
      <c r="K19" s="161">
        <f>SUM(COUNTIF(M19:U19,"&gt;-1"))</f>
        <v>2</v>
      </c>
      <c r="L19" s="143">
        <f>SUM(M19:U19)</f>
        <v>162.71428571428572</v>
      </c>
      <c r="M19" s="125">
        <v>77</v>
      </c>
      <c r="N19" s="179">
        <v>85.714285714285722</v>
      </c>
      <c r="O19" s="175"/>
      <c r="P19" s="180"/>
      <c r="Q19" s="177"/>
      <c r="R19" s="176"/>
      <c r="S19" s="138"/>
      <c r="T19" s="120"/>
      <c r="U19" s="119"/>
    </row>
    <row r="20" spans="1:21" ht="15" customHeight="1" x14ac:dyDescent="0.3">
      <c r="A20" s="100">
        <v>16</v>
      </c>
      <c r="B20" s="126" t="s">
        <v>697</v>
      </c>
      <c r="C20" s="120"/>
      <c r="D20" s="120"/>
      <c r="E20" s="188" t="s">
        <v>260</v>
      </c>
      <c r="F20" s="36" t="s">
        <v>237</v>
      </c>
      <c r="G20" s="165" t="s">
        <v>261</v>
      </c>
      <c r="H20" s="52">
        <f>SUM(2022-G20)</f>
        <v>41</v>
      </c>
      <c r="I20" s="122" t="s">
        <v>15</v>
      </c>
      <c r="J20" s="144" t="s">
        <v>17</v>
      </c>
      <c r="K20" s="161">
        <f>SUM(COUNTIF(M20:U20,"&gt;-1"))</f>
        <v>4</v>
      </c>
      <c r="L20" s="143">
        <f>SUM(M20:U20)</f>
        <v>156.66422466422466</v>
      </c>
      <c r="M20" s="125">
        <v>32</v>
      </c>
      <c r="N20" s="179">
        <v>57.142857142857146</v>
      </c>
      <c r="O20" s="176">
        <v>11.111111111111114</v>
      </c>
      <c r="P20" s="181">
        <v>56.410256410256409</v>
      </c>
      <c r="Q20" s="176"/>
      <c r="R20" s="176"/>
      <c r="S20" s="138"/>
      <c r="T20" s="120"/>
      <c r="U20" s="120"/>
    </row>
    <row r="21" spans="1:21" ht="15" customHeight="1" x14ac:dyDescent="0.3">
      <c r="A21" s="100">
        <v>17</v>
      </c>
      <c r="B21" s="126" t="s">
        <v>697</v>
      </c>
      <c r="C21" s="120"/>
      <c r="D21" s="120"/>
      <c r="E21" s="189" t="s">
        <v>272</v>
      </c>
      <c r="F21" s="105" t="s">
        <v>265</v>
      </c>
      <c r="G21" s="165" t="s">
        <v>251</v>
      </c>
      <c r="H21" s="52">
        <f>SUM(2022-G21)</f>
        <v>49</v>
      </c>
      <c r="I21" s="122" t="s">
        <v>15</v>
      </c>
      <c r="J21" s="144" t="s">
        <v>17</v>
      </c>
      <c r="K21" s="161">
        <f>SUM(COUNTIF(M21:U21,"&gt;-1"))</f>
        <v>5</v>
      </c>
      <c r="L21" s="143">
        <f>SUM(M21:U21)</f>
        <v>155.12332112332115</v>
      </c>
      <c r="M21" s="125">
        <v>34</v>
      </c>
      <c r="N21" s="179">
        <v>14.285714285714292</v>
      </c>
      <c r="O21" s="176">
        <v>22.222222222222214</v>
      </c>
      <c r="P21" s="181">
        <v>51.282051282051285</v>
      </c>
      <c r="Q21" s="178">
        <v>33.333333333333343</v>
      </c>
      <c r="R21" s="176"/>
      <c r="S21" s="138"/>
      <c r="T21" s="138"/>
      <c r="U21" s="120"/>
    </row>
    <row r="22" spans="1:21" ht="15" customHeight="1" x14ac:dyDescent="0.3">
      <c r="A22" s="100">
        <v>18</v>
      </c>
      <c r="B22" s="199" t="s">
        <v>698</v>
      </c>
      <c r="C22" s="201">
        <v>3</v>
      </c>
      <c r="D22" s="120"/>
      <c r="E22" s="190" t="s">
        <v>373</v>
      </c>
      <c r="F22" s="78" t="s">
        <v>597</v>
      </c>
      <c r="G22" s="166" t="s">
        <v>521</v>
      </c>
      <c r="H22" s="166">
        <f>SUM(2022-G22)</f>
        <v>67</v>
      </c>
      <c r="I22" s="78" t="s">
        <v>26</v>
      </c>
      <c r="J22" s="144" t="s">
        <v>17</v>
      </c>
      <c r="K22" s="161">
        <f>SUM(COUNTIF(M22:U22,"&gt;-1"))</f>
        <v>4</v>
      </c>
      <c r="L22" s="143">
        <f>SUM(M22:U22)</f>
        <v>138.84210526315789</v>
      </c>
      <c r="M22" s="125">
        <v>72</v>
      </c>
      <c r="N22" s="175"/>
      <c r="O22" s="176">
        <v>10</v>
      </c>
      <c r="P22" s="181">
        <v>36.842105263157897</v>
      </c>
      <c r="Q22" s="178">
        <v>20</v>
      </c>
      <c r="R22" s="176"/>
      <c r="S22" s="138"/>
      <c r="T22" s="138"/>
      <c r="U22" s="120"/>
    </row>
    <row r="23" spans="1:21" ht="15" customHeight="1" x14ac:dyDescent="0.3">
      <c r="A23" s="100">
        <v>19</v>
      </c>
      <c r="B23" s="144" t="s">
        <v>696</v>
      </c>
      <c r="C23" s="149">
        <v>1</v>
      </c>
      <c r="D23" s="120"/>
      <c r="E23" s="190" t="s">
        <v>392</v>
      </c>
      <c r="F23" s="78" t="s">
        <v>242</v>
      </c>
      <c r="G23" s="166">
        <v>1985</v>
      </c>
      <c r="H23" s="166">
        <f>SUM(2022-G23)</f>
        <v>37</v>
      </c>
      <c r="I23" s="127" t="s">
        <v>154</v>
      </c>
      <c r="J23" s="144" t="s">
        <v>17</v>
      </c>
      <c r="K23" s="161">
        <f>SUM(COUNTIF(M23:U23,"&gt;-1"))</f>
        <v>2</v>
      </c>
      <c r="L23" s="143">
        <f>SUM(M23:U23)</f>
        <v>134.06593406593407</v>
      </c>
      <c r="M23" s="125"/>
      <c r="N23" s="175"/>
      <c r="O23" s="176">
        <v>57.142857142857146</v>
      </c>
      <c r="P23" s="181">
        <v>76.92307692307692</v>
      </c>
      <c r="Q23" s="175"/>
      <c r="R23" s="176"/>
      <c r="S23" s="138"/>
      <c r="T23" s="119"/>
      <c r="U23" s="120"/>
    </row>
    <row r="24" spans="1:21" ht="15" customHeight="1" x14ac:dyDescent="0.3">
      <c r="A24" s="100">
        <v>20</v>
      </c>
      <c r="B24" s="144" t="s">
        <v>696</v>
      </c>
      <c r="C24" s="126">
        <v>2</v>
      </c>
      <c r="D24" s="120"/>
      <c r="E24" s="155" t="s">
        <v>365</v>
      </c>
      <c r="F24" s="100" t="s">
        <v>300</v>
      </c>
      <c r="G24" s="164">
        <v>1986</v>
      </c>
      <c r="H24" s="164">
        <f>SUM(2022-G24)</f>
        <v>36</v>
      </c>
      <c r="I24" s="222" t="s">
        <v>25</v>
      </c>
      <c r="J24" s="144" t="s">
        <v>17</v>
      </c>
      <c r="K24" s="161">
        <f>SUM(COUNTIF(M24:U24,"&gt;-1"))</f>
        <v>2</v>
      </c>
      <c r="L24" s="143">
        <f>SUM(M24:U24)</f>
        <v>130.42857142857144</v>
      </c>
      <c r="M24" s="125">
        <v>59</v>
      </c>
      <c r="N24" s="175"/>
      <c r="O24" s="176">
        <v>71.428571428571431</v>
      </c>
      <c r="P24" s="180"/>
      <c r="Q24" s="176"/>
      <c r="R24" s="176"/>
      <c r="S24" s="138"/>
      <c r="T24" s="119"/>
      <c r="U24" s="119"/>
    </row>
    <row r="25" spans="1:21" ht="15" customHeight="1" x14ac:dyDescent="0.3">
      <c r="A25" s="100">
        <v>21</v>
      </c>
      <c r="B25" s="147" t="s">
        <v>695</v>
      </c>
      <c r="C25" s="126">
        <v>4</v>
      </c>
      <c r="D25" s="120"/>
      <c r="E25" s="189" t="s">
        <v>344</v>
      </c>
      <c r="F25" s="105" t="s">
        <v>311</v>
      </c>
      <c r="G25" s="165" t="s">
        <v>278</v>
      </c>
      <c r="H25" s="52">
        <f>SUM(2022-G25)</f>
        <v>50</v>
      </c>
      <c r="I25" s="223" t="s">
        <v>345</v>
      </c>
      <c r="J25" s="145" t="s">
        <v>16</v>
      </c>
      <c r="K25" s="161">
        <f>SUM(COUNTIF(M25:U25,"&gt;-1"))</f>
        <v>2</v>
      </c>
      <c r="L25" s="143">
        <f>SUM(M25:U25)</f>
        <v>130</v>
      </c>
      <c r="M25" s="125">
        <v>100</v>
      </c>
      <c r="N25" s="184">
        <v>30</v>
      </c>
      <c r="O25" s="175"/>
      <c r="P25" s="180"/>
      <c r="Q25" s="176"/>
      <c r="R25" s="176"/>
      <c r="S25" s="120"/>
      <c r="T25" s="120"/>
      <c r="U25" s="119"/>
    </row>
    <row r="26" spans="1:21" ht="15" customHeight="1" x14ac:dyDescent="0.3">
      <c r="A26" s="100">
        <v>22</v>
      </c>
      <c r="B26" s="199" t="s">
        <v>698</v>
      </c>
      <c r="C26" s="126">
        <v>4</v>
      </c>
      <c r="D26" s="120"/>
      <c r="E26" s="155" t="s">
        <v>376</v>
      </c>
      <c r="F26" s="100" t="s">
        <v>377</v>
      </c>
      <c r="G26" s="164">
        <v>1949</v>
      </c>
      <c r="H26" s="164">
        <f>SUM(2022-G26)</f>
        <v>73</v>
      </c>
      <c r="I26" s="222" t="s">
        <v>777</v>
      </c>
      <c r="J26" s="144" t="s">
        <v>17</v>
      </c>
      <c r="K26" s="161">
        <f>SUM(COUNTIF(M26:U26,"&gt;-1"))</f>
        <v>2</v>
      </c>
      <c r="L26" s="143">
        <f>SUM(M26:U26)</f>
        <v>125</v>
      </c>
      <c r="M26" s="125"/>
      <c r="N26" s="175"/>
      <c r="O26" s="176">
        <v>50</v>
      </c>
      <c r="P26" s="180"/>
      <c r="Q26" s="178">
        <v>75</v>
      </c>
      <c r="R26" s="176"/>
      <c r="S26" s="138"/>
      <c r="T26" s="120"/>
      <c r="U26" s="120"/>
    </row>
    <row r="27" spans="1:21" ht="15" customHeight="1" x14ac:dyDescent="0.3">
      <c r="A27" s="100">
        <v>23</v>
      </c>
      <c r="B27" s="126" t="s">
        <v>697</v>
      </c>
      <c r="C27" s="120"/>
      <c r="D27" s="120"/>
      <c r="E27" s="190" t="s">
        <v>444</v>
      </c>
      <c r="F27" s="78" t="s">
        <v>286</v>
      </c>
      <c r="G27" s="166" t="s">
        <v>271</v>
      </c>
      <c r="H27" s="166">
        <f>SUM(2022-G27)</f>
        <v>44</v>
      </c>
      <c r="I27" s="78" t="s">
        <v>44</v>
      </c>
      <c r="J27" s="144" t="s">
        <v>17</v>
      </c>
      <c r="K27" s="161">
        <f>SUM(COUNTIF(M27:U27,"&gt;-1"))</f>
        <v>2</v>
      </c>
      <c r="L27" s="143">
        <f>SUM(M27:U27)</f>
        <v>124.92307692307692</v>
      </c>
      <c r="M27" s="125">
        <v>48</v>
      </c>
      <c r="N27" s="175"/>
      <c r="O27" s="175"/>
      <c r="P27" s="181">
        <v>76.92307692307692</v>
      </c>
      <c r="Q27" s="176"/>
      <c r="R27" s="180"/>
      <c r="S27" s="120"/>
      <c r="T27" s="138"/>
      <c r="U27" s="120"/>
    </row>
    <row r="28" spans="1:21" ht="15" customHeight="1" x14ac:dyDescent="0.3">
      <c r="A28" s="100">
        <v>24</v>
      </c>
      <c r="B28" s="146" t="s">
        <v>699</v>
      </c>
      <c r="C28" s="126">
        <v>3</v>
      </c>
      <c r="D28" s="120"/>
      <c r="E28" s="190" t="s">
        <v>473</v>
      </c>
      <c r="F28" s="78" t="s">
        <v>270</v>
      </c>
      <c r="G28" s="166" t="s">
        <v>278</v>
      </c>
      <c r="H28" s="166">
        <f>SUM(2022-G28)</f>
        <v>50</v>
      </c>
      <c r="I28" s="78" t="s">
        <v>474</v>
      </c>
      <c r="J28" s="144" t="s">
        <v>17</v>
      </c>
      <c r="K28" s="161">
        <f>SUM(COUNTIF(M28:U28,"&gt;-1"))</f>
        <v>3</v>
      </c>
      <c r="L28" s="143">
        <f>SUM(M28:U28)</f>
        <v>124.84615384615384</v>
      </c>
      <c r="M28" s="125">
        <v>41</v>
      </c>
      <c r="N28" s="175"/>
      <c r="O28" s="175"/>
      <c r="P28" s="181">
        <v>53.846153846153847</v>
      </c>
      <c r="Q28" s="176"/>
      <c r="R28" s="176">
        <v>30</v>
      </c>
      <c r="S28" s="120"/>
      <c r="T28" s="120"/>
      <c r="U28" s="120"/>
    </row>
    <row r="29" spans="1:21" ht="15" customHeight="1" x14ac:dyDescent="0.3">
      <c r="A29" s="100">
        <v>25</v>
      </c>
      <c r="B29" s="146" t="s">
        <v>699</v>
      </c>
      <c r="C29" s="126">
        <v>4</v>
      </c>
      <c r="D29" s="120"/>
      <c r="E29" s="155" t="s">
        <v>402</v>
      </c>
      <c r="F29" s="100" t="s">
        <v>292</v>
      </c>
      <c r="G29" s="164">
        <v>1972</v>
      </c>
      <c r="H29" s="164">
        <f>SUM(2022-G29)</f>
        <v>50</v>
      </c>
      <c r="I29" s="222" t="s">
        <v>25</v>
      </c>
      <c r="J29" s="144" t="s">
        <v>17</v>
      </c>
      <c r="K29" s="161">
        <f>SUM(COUNTIF(M29:U29,"&gt;-1"))</f>
        <v>2</v>
      </c>
      <c r="L29" s="143">
        <f>SUM(M29:U29)</f>
        <v>123.66666666666667</v>
      </c>
      <c r="M29" s="125">
        <v>57</v>
      </c>
      <c r="N29" s="175"/>
      <c r="O29" s="176">
        <v>66.666666666666671</v>
      </c>
      <c r="P29" s="180"/>
      <c r="Q29" s="176"/>
      <c r="R29" s="176"/>
      <c r="S29" s="138"/>
      <c r="T29" s="138"/>
      <c r="U29" s="120"/>
    </row>
    <row r="30" spans="1:21" ht="15" customHeight="1" x14ac:dyDescent="0.3">
      <c r="A30" s="100">
        <v>26</v>
      </c>
      <c r="B30" s="199" t="s">
        <v>698</v>
      </c>
      <c r="C30" s="126">
        <v>5</v>
      </c>
      <c r="D30" s="120"/>
      <c r="E30" s="191" t="s">
        <v>771</v>
      </c>
      <c r="F30" s="160" t="s">
        <v>411</v>
      </c>
      <c r="G30" s="164">
        <v>1945</v>
      </c>
      <c r="H30" s="164">
        <f>SUM(2022-G30)</f>
        <v>77</v>
      </c>
      <c r="I30" s="222" t="s">
        <v>712</v>
      </c>
      <c r="J30" s="144" t="s">
        <v>17</v>
      </c>
      <c r="K30" s="161">
        <f>SUM(COUNTIF(M30:U30,"&gt;-1"))</f>
        <v>3</v>
      </c>
      <c r="L30" s="143">
        <f>SUM(M30:U30)</f>
        <v>123</v>
      </c>
      <c r="M30" s="125">
        <v>48</v>
      </c>
      <c r="N30" s="175"/>
      <c r="O30" s="176">
        <v>25</v>
      </c>
      <c r="P30" s="177"/>
      <c r="Q30" s="178">
        <v>50</v>
      </c>
      <c r="R30" s="176"/>
      <c r="S30" s="138"/>
      <c r="T30" s="120"/>
      <c r="U30" s="120"/>
    </row>
    <row r="31" spans="1:21" ht="15" customHeight="1" x14ac:dyDescent="0.3">
      <c r="A31" s="100">
        <v>27</v>
      </c>
      <c r="B31" s="126" t="s">
        <v>697</v>
      </c>
      <c r="C31" s="139"/>
      <c r="D31" s="120"/>
      <c r="E31" s="188" t="s">
        <v>258</v>
      </c>
      <c r="F31" s="36" t="s">
        <v>259</v>
      </c>
      <c r="G31" s="165" t="s">
        <v>257</v>
      </c>
      <c r="H31" s="52">
        <f>SUM(2022-G31)</f>
        <v>47</v>
      </c>
      <c r="I31" s="223" t="s">
        <v>159</v>
      </c>
      <c r="J31" s="144" t="s">
        <v>17</v>
      </c>
      <c r="K31" s="161">
        <f>SUM(COUNTIF(M31:U31,"&gt;-1"))</f>
        <v>2</v>
      </c>
      <c r="L31" s="143">
        <f>SUM(M31:U31)</f>
        <v>120.28571428571428</v>
      </c>
      <c r="M31" s="125">
        <v>56</v>
      </c>
      <c r="N31" s="179">
        <v>64.285714285714278</v>
      </c>
      <c r="O31" s="175"/>
      <c r="P31" s="180"/>
      <c r="Q31" s="177"/>
      <c r="R31" s="176"/>
      <c r="S31" s="119"/>
      <c r="T31" s="119"/>
      <c r="U31" s="100"/>
    </row>
    <row r="32" spans="1:21" ht="15" customHeight="1" x14ac:dyDescent="0.3">
      <c r="A32" s="100">
        <v>28</v>
      </c>
      <c r="B32" s="147" t="s">
        <v>695</v>
      </c>
      <c r="C32" s="126">
        <v>5</v>
      </c>
      <c r="D32" s="120"/>
      <c r="E32" s="155" t="s">
        <v>361</v>
      </c>
      <c r="F32" s="100" t="s">
        <v>382</v>
      </c>
      <c r="G32" s="164">
        <v>1978</v>
      </c>
      <c r="H32" s="164">
        <f>SUM(2022-G32)</f>
        <v>44</v>
      </c>
      <c r="I32" s="222" t="s">
        <v>25</v>
      </c>
      <c r="J32" s="145" t="s">
        <v>16</v>
      </c>
      <c r="K32" s="161">
        <f>SUM(COUNTIF(M32:U32,"&gt;-1"))</f>
        <v>3</v>
      </c>
      <c r="L32" s="143">
        <f>SUM(M32:U32)</f>
        <v>118</v>
      </c>
      <c r="M32" s="125">
        <v>18</v>
      </c>
      <c r="N32" s="175"/>
      <c r="O32" s="176">
        <v>71.428571428571431</v>
      </c>
      <c r="P32" s="180"/>
      <c r="Q32" s="178">
        <v>28.571428571428569</v>
      </c>
      <c r="R32" s="176"/>
      <c r="S32" s="138"/>
      <c r="T32" s="138"/>
      <c r="U32" s="120"/>
    </row>
    <row r="33" spans="1:21" ht="15" customHeight="1" x14ac:dyDescent="0.3">
      <c r="A33" s="100">
        <v>29</v>
      </c>
      <c r="B33" s="147" t="s">
        <v>695</v>
      </c>
      <c r="C33" s="120"/>
      <c r="D33" s="120"/>
      <c r="E33" s="190" t="s">
        <v>310</v>
      </c>
      <c r="F33" s="78" t="s">
        <v>568</v>
      </c>
      <c r="G33" s="166" t="s">
        <v>251</v>
      </c>
      <c r="H33" s="166">
        <f>SUM(2022-G33)</f>
        <v>49</v>
      </c>
      <c r="I33" s="123" t="s">
        <v>19</v>
      </c>
      <c r="J33" s="145" t="s">
        <v>16</v>
      </c>
      <c r="K33" s="161">
        <f>SUM(COUNTIF(M33:U33,"&gt;-1"))</f>
        <v>2</v>
      </c>
      <c r="L33" s="143">
        <f>SUM(M33:U33)</f>
        <v>113.14285714285714</v>
      </c>
      <c r="M33" s="125">
        <v>56</v>
      </c>
      <c r="N33" s="175"/>
      <c r="O33" s="175"/>
      <c r="P33" s="181">
        <v>57.142857142857146</v>
      </c>
      <c r="Q33" s="176"/>
      <c r="R33" s="176"/>
      <c r="S33" s="120"/>
      <c r="T33" s="138"/>
      <c r="U33" s="119"/>
    </row>
    <row r="34" spans="1:21" ht="15" customHeight="1" x14ac:dyDescent="0.3">
      <c r="A34" s="100">
        <v>30</v>
      </c>
      <c r="B34" s="126" t="s">
        <v>697</v>
      </c>
      <c r="C34" s="120"/>
      <c r="D34" s="120"/>
      <c r="E34" s="189" t="s">
        <v>255</v>
      </c>
      <c r="F34" s="105" t="s">
        <v>256</v>
      </c>
      <c r="G34" s="165" t="s">
        <v>257</v>
      </c>
      <c r="H34" s="52">
        <f>SUM(2022-G34)</f>
        <v>47</v>
      </c>
      <c r="I34" s="223" t="s">
        <v>127</v>
      </c>
      <c r="J34" s="144" t="s">
        <v>17</v>
      </c>
      <c r="K34" s="161">
        <f>SUM(COUNTIF(M34:U34,"&gt;-1"))</f>
        <v>2</v>
      </c>
      <c r="L34" s="143">
        <f>SUM(M34:U34)</f>
        <v>112.45421245421245</v>
      </c>
      <c r="M34" s="125"/>
      <c r="N34" s="179">
        <v>71.428571428571431</v>
      </c>
      <c r="O34" s="175"/>
      <c r="P34" s="181">
        <v>41.025641025641022</v>
      </c>
      <c r="Q34" s="176"/>
      <c r="R34" s="180"/>
      <c r="S34" s="138"/>
      <c r="T34" s="120"/>
      <c r="U34" s="120"/>
    </row>
    <row r="35" spans="1:21" ht="15" customHeight="1" x14ac:dyDescent="0.3">
      <c r="A35" s="100">
        <v>31</v>
      </c>
      <c r="B35" s="144" t="s">
        <v>696</v>
      </c>
      <c r="C35" s="126">
        <v>3</v>
      </c>
      <c r="D35" s="120"/>
      <c r="E35" s="155" t="s">
        <v>394</v>
      </c>
      <c r="F35" s="100" t="s">
        <v>265</v>
      </c>
      <c r="G35" s="164">
        <v>2004</v>
      </c>
      <c r="H35" s="164">
        <f>SUM(2022-G35)</f>
        <v>18</v>
      </c>
      <c r="I35" s="222" t="s">
        <v>170</v>
      </c>
      <c r="J35" s="144" t="s">
        <v>17</v>
      </c>
      <c r="K35" s="161">
        <f>SUM(COUNTIF(M35:U35,"&gt;-1"))</f>
        <v>2</v>
      </c>
      <c r="L35" s="143">
        <f>SUM(M35:U35)</f>
        <v>108.57142857142857</v>
      </c>
      <c r="M35" s="125"/>
      <c r="N35" s="175"/>
      <c r="O35" s="176">
        <v>28.571428571428569</v>
      </c>
      <c r="P35" s="180"/>
      <c r="Q35" s="178">
        <v>80</v>
      </c>
      <c r="R35" s="176"/>
      <c r="S35" s="120"/>
      <c r="T35" s="120"/>
      <c r="U35" s="120"/>
    </row>
    <row r="36" spans="1:21" ht="15" customHeight="1" x14ac:dyDescent="0.3">
      <c r="A36" s="100">
        <v>32</v>
      </c>
      <c r="B36" s="144" t="s">
        <v>696</v>
      </c>
      <c r="C36" s="126">
        <v>4</v>
      </c>
      <c r="D36" s="120"/>
      <c r="E36" s="191" t="s">
        <v>756</v>
      </c>
      <c r="F36" s="160" t="s">
        <v>775</v>
      </c>
      <c r="G36" s="164">
        <v>2007</v>
      </c>
      <c r="H36" s="164">
        <f>SUM(2022-G36)</f>
        <v>15</v>
      </c>
      <c r="I36" s="222" t="s">
        <v>25</v>
      </c>
      <c r="J36" s="144" t="s">
        <v>17</v>
      </c>
      <c r="K36" s="161">
        <f>SUM(COUNTIF(M36:U36,"&gt;-1"))</f>
        <v>2</v>
      </c>
      <c r="L36" s="143">
        <f>SUM(M36:U36)</f>
        <v>104</v>
      </c>
      <c r="M36" s="125">
        <v>84</v>
      </c>
      <c r="N36" s="175"/>
      <c r="O36" s="176"/>
      <c r="P36" s="177"/>
      <c r="Q36" s="178">
        <v>20</v>
      </c>
      <c r="R36" s="176"/>
      <c r="S36" s="138"/>
      <c r="T36" s="138"/>
      <c r="U36" s="120"/>
    </row>
    <row r="37" spans="1:21" ht="15" customHeight="1" x14ac:dyDescent="0.3">
      <c r="A37" s="100">
        <v>33</v>
      </c>
      <c r="B37" s="119" t="s">
        <v>698</v>
      </c>
      <c r="C37" s="139"/>
      <c r="D37" s="120"/>
      <c r="E37" s="197" t="s">
        <v>834</v>
      </c>
      <c r="F37" s="159"/>
      <c r="G37" s="159">
        <v>1949</v>
      </c>
      <c r="H37" s="168">
        <v>73</v>
      </c>
      <c r="I37" s="226" t="s">
        <v>26</v>
      </c>
      <c r="J37" s="159" t="s">
        <v>17</v>
      </c>
      <c r="K37" s="161">
        <f>SUM(COUNTIF(M37:U37,"&gt;-1"))</f>
        <v>2</v>
      </c>
      <c r="L37" s="143">
        <f>SUM(M37:U37)</f>
        <v>100</v>
      </c>
      <c r="M37" s="198">
        <v>90</v>
      </c>
      <c r="N37" s="176"/>
      <c r="O37" s="177"/>
      <c r="P37" s="175"/>
      <c r="Q37" s="120"/>
      <c r="R37" s="176">
        <v>10</v>
      </c>
      <c r="S37" s="138"/>
      <c r="T37" s="120"/>
      <c r="U37" s="120"/>
    </row>
    <row r="38" spans="1:21" ht="15" customHeight="1" x14ac:dyDescent="0.3">
      <c r="A38" s="100">
        <v>34</v>
      </c>
      <c r="B38" s="119" t="s">
        <v>698</v>
      </c>
      <c r="C38" s="139"/>
      <c r="D38" s="120"/>
      <c r="E38" s="197" t="s">
        <v>830</v>
      </c>
      <c r="F38" s="159"/>
      <c r="G38" s="159">
        <v>1958</v>
      </c>
      <c r="H38" s="168">
        <v>64</v>
      </c>
      <c r="I38" s="226" t="s">
        <v>22</v>
      </c>
      <c r="J38" s="144" t="s">
        <v>17</v>
      </c>
      <c r="K38" s="161">
        <f>SUM(COUNTIF(M38:U38,"&gt;-1"))</f>
        <v>1</v>
      </c>
      <c r="L38" s="143">
        <f>SUM(M38:U38)</f>
        <v>99</v>
      </c>
      <c r="M38" s="198">
        <v>99</v>
      </c>
      <c r="N38" s="176"/>
      <c r="O38" s="177"/>
      <c r="P38" s="175"/>
      <c r="Q38" s="120"/>
      <c r="R38" s="176"/>
      <c r="S38" s="138"/>
      <c r="T38" s="138"/>
      <c r="U38" s="120"/>
    </row>
    <row r="39" spans="1:21" ht="15" customHeight="1" x14ac:dyDescent="0.3">
      <c r="A39" s="100">
        <v>35</v>
      </c>
      <c r="B39" s="126" t="s">
        <v>697</v>
      </c>
      <c r="C39" s="139"/>
      <c r="D39" s="120"/>
      <c r="E39" s="190" t="s">
        <v>421</v>
      </c>
      <c r="F39" s="78" t="s">
        <v>274</v>
      </c>
      <c r="G39" s="166" t="s">
        <v>254</v>
      </c>
      <c r="H39" s="166">
        <f>SUM(2022-G39)</f>
        <v>48</v>
      </c>
      <c r="I39" s="78" t="s">
        <v>182</v>
      </c>
      <c r="J39" s="144" t="s">
        <v>17</v>
      </c>
      <c r="K39" s="161">
        <f>SUM(COUNTIF(M39:U39,"&gt;-1"))</f>
        <v>1</v>
      </c>
      <c r="L39" s="143">
        <f>SUM(M39:U39)</f>
        <v>97.435897435897431</v>
      </c>
      <c r="M39" s="125"/>
      <c r="N39" s="175"/>
      <c r="O39" s="175"/>
      <c r="P39" s="181">
        <v>97.435897435897431</v>
      </c>
      <c r="Q39" s="175"/>
      <c r="R39" s="176"/>
      <c r="S39" s="138"/>
      <c r="T39" s="119"/>
      <c r="U39" s="120"/>
    </row>
    <row r="40" spans="1:21" ht="15" customHeight="1" x14ac:dyDescent="0.3">
      <c r="A40" s="100">
        <v>36</v>
      </c>
      <c r="B40" s="120" t="s">
        <v>693</v>
      </c>
      <c r="C40" s="120"/>
      <c r="D40" s="120"/>
      <c r="E40" s="188" t="s">
        <v>216</v>
      </c>
      <c r="F40" s="36" t="s">
        <v>217</v>
      </c>
      <c r="G40" s="165" t="s">
        <v>218</v>
      </c>
      <c r="H40" s="52">
        <f>SUM(2022-G40)</f>
        <v>17</v>
      </c>
      <c r="I40" s="223" t="s">
        <v>151</v>
      </c>
      <c r="J40" s="144" t="s">
        <v>17</v>
      </c>
      <c r="K40" s="161">
        <f>SUM(COUNTIF(M40:U40,"&gt;-1"))</f>
        <v>2</v>
      </c>
      <c r="L40" s="143">
        <f>SUM(M40:U40)</f>
        <v>97</v>
      </c>
      <c r="M40" s="125">
        <v>97</v>
      </c>
      <c r="N40" s="183">
        <v>0</v>
      </c>
      <c r="O40" s="175"/>
      <c r="P40" s="180"/>
      <c r="Q40" s="176"/>
      <c r="R40" s="176"/>
      <c r="S40" s="138"/>
      <c r="T40" s="120"/>
      <c r="U40" s="120"/>
    </row>
    <row r="41" spans="1:21" ht="15" customHeight="1" x14ac:dyDescent="0.3">
      <c r="A41" s="100">
        <v>37</v>
      </c>
      <c r="B41" s="126" t="s">
        <v>697</v>
      </c>
      <c r="C41" s="139"/>
      <c r="D41" s="120"/>
      <c r="E41" s="190" t="s">
        <v>423</v>
      </c>
      <c r="F41" s="78" t="s">
        <v>244</v>
      </c>
      <c r="G41" s="166" t="s">
        <v>254</v>
      </c>
      <c r="H41" s="166">
        <f>SUM(2022-G41)</f>
        <v>48</v>
      </c>
      <c r="I41" s="78" t="s">
        <v>424</v>
      </c>
      <c r="J41" s="144" t="s">
        <v>17</v>
      </c>
      <c r="K41" s="161">
        <f>SUM(COUNTIF(M41:U41,"&gt;-1"))</f>
        <v>1</v>
      </c>
      <c r="L41" s="143">
        <f>SUM(M41:U41)</f>
        <v>94.871794871794876</v>
      </c>
      <c r="M41" s="125"/>
      <c r="N41" s="175"/>
      <c r="O41" s="175"/>
      <c r="P41" s="181">
        <v>94.871794871794876</v>
      </c>
      <c r="Q41" s="175"/>
      <c r="R41" s="176"/>
      <c r="S41" s="120"/>
      <c r="T41" s="119"/>
      <c r="U41" s="120"/>
    </row>
    <row r="42" spans="1:21" ht="15" customHeight="1" x14ac:dyDescent="0.3">
      <c r="A42" s="100">
        <v>38</v>
      </c>
      <c r="B42" s="119" t="s">
        <v>696</v>
      </c>
      <c r="C42" s="126">
        <v>5</v>
      </c>
      <c r="D42" s="120"/>
      <c r="E42" s="159" t="s">
        <v>869</v>
      </c>
      <c r="F42" s="159" t="s">
        <v>247</v>
      </c>
      <c r="G42" s="159">
        <v>2004</v>
      </c>
      <c r="H42" s="168">
        <v>18</v>
      </c>
      <c r="I42" s="226" t="s">
        <v>19</v>
      </c>
      <c r="J42" s="144" t="s">
        <v>17</v>
      </c>
      <c r="K42" s="161">
        <f>SUM(COUNTIF(M42:U42,"&gt;-1"))</f>
        <v>1</v>
      </c>
      <c r="L42" s="143">
        <f>SUM(M42:U42)</f>
        <v>94</v>
      </c>
      <c r="M42" s="198">
        <v>94</v>
      </c>
      <c r="N42" s="176"/>
      <c r="O42" s="177"/>
      <c r="P42" s="175"/>
      <c r="Q42" s="120"/>
      <c r="R42" s="176"/>
      <c r="S42" s="138"/>
      <c r="T42" s="120"/>
      <c r="U42" s="120"/>
    </row>
    <row r="43" spans="1:21" ht="15" customHeight="1" x14ac:dyDescent="0.3">
      <c r="A43" s="100">
        <v>39</v>
      </c>
      <c r="B43" s="126" t="s">
        <v>697</v>
      </c>
      <c r="C43" s="139"/>
      <c r="D43" s="120"/>
      <c r="E43" s="191" t="s">
        <v>757</v>
      </c>
      <c r="F43" s="160" t="s">
        <v>247</v>
      </c>
      <c r="G43" s="164">
        <v>1980</v>
      </c>
      <c r="H43" s="164">
        <f>SUM(2022-G43)</f>
        <v>42</v>
      </c>
      <c r="I43" s="222" t="s">
        <v>23</v>
      </c>
      <c r="J43" s="144" t="s">
        <v>17</v>
      </c>
      <c r="K43" s="161">
        <f>SUM(COUNTIF(M43:U43,"&gt;-1"))</f>
        <v>1</v>
      </c>
      <c r="L43" s="143">
        <f>SUM(M43:U43)</f>
        <v>93.333333333333329</v>
      </c>
      <c r="M43" s="125"/>
      <c r="N43" s="175"/>
      <c r="O43" s="176"/>
      <c r="P43" s="177"/>
      <c r="Q43" s="178">
        <v>93.333333333333329</v>
      </c>
      <c r="R43" s="176"/>
      <c r="S43" s="138"/>
      <c r="T43" s="120"/>
      <c r="U43" s="119"/>
    </row>
    <row r="44" spans="1:21" ht="15" customHeight="1" x14ac:dyDescent="0.3">
      <c r="A44" s="100">
        <v>40</v>
      </c>
      <c r="B44" s="119" t="s">
        <v>699</v>
      </c>
      <c r="C44" s="126">
        <v>5</v>
      </c>
      <c r="D44" s="120"/>
      <c r="E44" s="159" t="s">
        <v>870</v>
      </c>
      <c r="F44" s="159" t="s">
        <v>265</v>
      </c>
      <c r="G44" s="159">
        <v>1966</v>
      </c>
      <c r="H44" s="168">
        <v>56</v>
      </c>
      <c r="I44" s="226" t="s">
        <v>809</v>
      </c>
      <c r="J44" s="144" t="s">
        <v>17</v>
      </c>
      <c r="K44" s="161">
        <f>SUM(COUNTIF(M44:U44,"&gt;-1"))</f>
        <v>1</v>
      </c>
      <c r="L44" s="143">
        <f>SUM(M44:U44)</f>
        <v>93</v>
      </c>
      <c r="M44" s="198">
        <v>93</v>
      </c>
      <c r="N44" s="176"/>
      <c r="O44" s="177"/>
      <c r="P44" s="175"/>
      <c r="Q44" s="120"/>
      <c r="R44" s="176"/>
      <c r="S44" s="138"/>
      <c r="T44" s="120"/>
      <c r="U44" s="120"/>
    </row>
    <row r="45" spans="1:21" ht="15" customHeight="1" x14ac:dyDescent="0.3">
      <c r="A45" s="100">
        <v>41</v>
      </c>
      <c r="B45" s="144" t="s">
        <v>696</v>
      </c>
      <c r="C45" s="120"/>
      <c r="D45" s="120"/>
      <c r="E45" s="190" t="s">
        <v>294</v>
      </c>
      <c r="F45" s="78" t="s">
        <v>242</v>
      </c>
      <c r="G45" s="166" t="s">
        <v>427</v>
      </c>
      <c r="H45" s="166">
        <f>SUM(2022-G45)</f>
        <v>37</v>
      </c>
      <c r="I45" s="122" t="s">
        <v>15</v>
      </c>
      <c r="J45" s="144" t="s">
        <v>17</v>
      </c>
      <c r="K45" s="161">
        <f>SUM(COUNTIF(M45:U45,"&gt;-1"))</f>
        <v>1</v>
      </c>
      <c r="L45" s="143">
        <f>SUM(M45:U45)</f>
        <v>92.307692307692307</v>
      </c>
      <c r="M45" s="125"/>
      <c r="N45" s="175"/>
      <c r="O45" s="175"/>
      <c r="P45" s="181">
        <v>92.307692307692307</v>
      </c>
      <c r="Q45" s="176"/>
      <c r="R45" s="176"/>
      <c r="S45" s="120"/>
      <c r="T45" s="138"/>
      <c r="U45" s="119"/>
    </row>
    <row r="46" spans="1:21" ht="15" customHeight="1" x14ac:dyDescent="0.3">
      <c r="A46" s="100">
        <v>42</v>
      </c>
      <c r="B46" s="147" t="s">
        <v>695</v>
      </c>
      <c r="C46" s="139"/>
      <c r="D46" s="120"/>
      <c r="E46" s="159" t="s">
        <v>872</v>
      </c>
      <c r="F46" s="159" t="s">
        <v>871</v>
      </c>
      <c r="G46" s="159">
        <v>1977</v>
      </c>
      <c r="H46" s="168">
        <v>45</v>
      </c>
      <c r="I46" s="224" t="s">
        <v>848</v>
      </c>
      <c r="J46" s="145" t="s">
        <v>16</v>
      </c>
      <c r="K46" s="161">
        <f>SUM(COUNTIF(M46:U46,"&gt;-1"))</f>
        <v>1</v>
      </c>
      <c r="L46" s="143">
        <f>SUM(M46:U46)</f>
        <v>91</v>
      </c>
      <c r="M46" s="198">
        <v>91</v>
      </c>
      <c r="N46" s="176"/>
      <c r="O46" s="177"/>
      <c r="P46" s="175"/>
      <c r="Q46" s="120"/>
      <c r="R46" s="176"/>
      <c r="S46" s="138"/>
      <c r="T46" s="120"/>
      <c r="U46" s="120"/>
    </row>
    <row r="47" spans="1:21" ht="15" customHeight="1" x14ac:dyDescent="0.3">
      <c r="A47" s="100">
        <v>43</v>
      </c>
      <c r="B47" s="147" t="s">
        <v>695</v>
      </c>
      <c r="C47" s="200"/>
      <c r="D47" s="120"/>
      <c r="E47" s="190" t="s">
        <v>484</v>
      </c>
      <c r="F47" s="78" t="s">
        <v>485</v>
      </c>
      <c r="G47" s="166" t="s">
        <v>248</v>
      </c>
      <c r="H47" s="166">
        <f>SUM(2022-G47)</f>
        <v>45</v>
      </c>
      <c r="I47" s="78" t="s">
        <v>486</v>
      </c>
      <c r="J47" s="145" t="s">
        <v>16</v>
      </c>
      <c r="K47" s="161">
        <f>SUM(COUNTIF(M47:U47,"&gt;-1"))</f>
        <v>1</v>
      </c>
      <c r="L47" s="143">
        <f>SUM(M47:U47)</f>
        <v>90.476190476190482</v>
      </c>
      <c r="M47" s="125"/>
      <c r="N47" s="175"/>
      <c r="O47" s="175"/>
      <c r="P47" s="181">
        <v>90.476190476190482</v>
      </c>
      <c r="Q47" s="176"/>
      <c r="R47" s="176"/>
      <c r="S47" s="138"/>
      <c r="T47" s="120"/>
      <c r="U47" s="120"/>
    </row>
    <row r="48" spans="1:21" ht="15" customHeight="1" x14ac:dyDescent="0.3">
      <c r="A48" s="100">
        <v>44</v>
      </c>
      <c r="B48" s="145" t="s">
        <v>694</v>
      </c>
      <c r="C48" s="126">
        <v>2</v>
      </c>
      <c r="D48" s="120"/>
      <c r="E48" s="191" t="s">
        <v>319</v>
      </c>
      <c r="F48" s="160" t="s">
        <v>485</v>
      </c>
      <c r="G48" s="164">
        <v>2004</v>
      </c>
      <c r="H48" s="164">
        <f>SUM(2022-G48)</f>
        <v>18</v>
      </c>
      <c r="I48" s="222" t="s">
        <v>712</v>
      </c>
      <c r="J48" s="145" t="s">
        <v>16</v>
      </c>
      <c r="K48" s="161">
        <f>SUM(COUNTIF(M48:U48,"&gt;-1"))</f>
        <v>3</v>
      </c>
      <c r="L48" s="143">
        <f>SUM(M48:U48)</f>
        <v>90</v>
      </c>
      <c r="M48" s="125">
        <v>30</v>
      </c>
      <c r="N48" s="175"/>
      <c r="O48" s="176"/>
      <c r="P48" s="177"/>
      <c r="Q48" s="178">
        <v>50</v>
      </c>
      <c r="R48" s="176">
        <v>10</v>
      </c>
      <c r="S48" s="138"/>
      <c r="T48" s="120"/>
      <c r="U48" s="120"/>
    </row>
    <row r="49" spans="1:21" ht="15" customHeight="1" x14ac:dyDescent="0.3">
      <c r="A49" s="100">
        <v>45</v>
      </c>
      <c r="B49" s="144" t="s">
        <v>696</v>
      </c>
      <c r="C49" s="120"/>
      <c r="D49" s="120"/>
      <c r="E49" s="189" t="s">
        <v>239</v>
      </c>
      <c r="F49" s="105" t="s">
        <v>234</v>
      </c>
      <c r="G49" s="165" t="s">
        <v>240</v>
      </c>
      <c r="H49" s="52">
        <f>SUM(2022-G49)</f>
        <v>39</v>
      </c>
      <c r="I49" s="223" t="s">
        <v>224</v>
      </c>
      <c r="J49" s="144" t="s">
        <v>17</v>
      </c>
      <c r="K49" s="161">
        <f>SUM(COUNTIF(M49:U49,"&gt;-1"))</f>
        <v>2</v>
      </c>
      <c r="L49" s="143">
        <f>SUM(M49:U49)</f>
        <v>90</v>
      </c>
      <c r="M49" s="125"/>
      <c r="N49" s="184">
        <v>50</v>
      </c>
      <c r="O49" s="175"/>
      <c r="P49" s="180"/>
      <c r="Q49" s="178">
        <v>40</v>
      </c>
      <c r="R49" s="176"/>
      <c r="S49" s="138"/>
      <c r="T49" s="119"/>
      <c r="U49" s="120"/>
    </row>
    <row r="50" spans="1:21" ht="15" customHeight="1" x14ac:dyDescent="0.3">
      <c r="A50" s="100">
        <v>46</v>
      </c>
      <c r="B50" s="146" t="s">
        <v>699</v>
      </c>
      <c r="C50" s="120"/>
      <c r="D50" s="120"/>
      <c r="E50" s="155" t="s">
        <v>407</v>
      </c>
      <c r="F50" s="100" t="s">
        <v>270</v>
      </c>
      <c r="G50" s="164">
        <v>1965</v>
      </c>
      <c r="H50" s="164">
        <f>SUM(2022-G50)</f>
        <v>57</v>
      </c>
      <c r="I50" s="122" t="s">
        <v>15</v>
      </c>
      <c r="J50" s="144" t="s">
        <v>17</v>
      </c>
      <c r="K50" s="161">
        <f>SUM(COUNTIF(M50:U50,"&gt;-1"))</f>
        <v>2</v>
      </c>
      <c r="L50" s="143">
        <f>SUM(M50:U50)</f>
        <v>90</v>
      </c>
      <c r="M50" s="125"/>
      <c r="N50" s="175"/>
      <c r="O50" s="176">
        <v>50</v>
      </c>
      <c r="P50" s="180"/>
      <c r="Q50" s="178">
        <v>40</v>
      </c>
      <c r="R50" s="176"/>
      <c r="S50" s="138"/>
      <c r="T50" s="120"/>
      <c r="U50" s="120"/>
    </row>
    <row r="51" spans="1:21" ht="15" customHeight="1" x14ac:dyDescent="0.3">
      <c r="A51" s="100">
        <v>47</v>
      </c>
      <c r="B51" s="126" t="s">
        <v>697</v>
      </c>
      <c r="C51" s="120"/>
      <c r="D51" s="120"/>
      <c r="E51" s="190" t="s">
        <v>429</v>
      </c>
      <c r="F51" s="78" t="s">
        <v>377</v>
      </c>
      <c r="G51" s="166" t="s">
        <v>431</v>
      </c>
      <c r="H51" s="166">
        <f>SUM(2022-G51)</f>
        <v>40</v>
      </c>
      <c r="I51" s="78" t="s">
        <v>430</v>
      </c>
      <c r="J51" s="144" t="s">
        <v>17</v>
      </c>
      <c r="K51" s="161">
        <f>SUM(COUNTIF(M51:U51,"&gt;-1"))</f>
        <v>1</v>
      </c>
      <c r="L51" s="143">
        <f>SUM(M51:U51)</f>
        <v>89.743589743589752</v>
      </c>
      <c r="M51" s="125"/>
      <c r="N51" s="175"/>
      <c r="O51" s="175"/>
      <c r="P51" s="181">
        <v>89.743589743589752</v>
      </c>
      <c r="Q51" s="176"/>
      <c r="R51" s="176"/>
      <c r="S51" s="138"/>
      <c r="T51" s="119"/>
      <c r="U51" s="119"/>
    </row>
    <row r="52" spans="1:21" ht="15" customHeight="1" x14ac:dyDescent="0.3">
      <c r="A52" s="100">
        <v>48</v>
      </c>
      <c r="B52" s="199" t="s">
        <v>698</v>
      </c>
      <c r="C52" s="120"/>
      <c r="D52" s="120"/>
      <c r="E52" s="190" t="s">
        <v>462</v>
      </c>
      <c r="F52" s="78" t="s">
        <v>463</v>
      </c>
      <c r="G52" s="166" t="s">
        <v>464</v>
      </c>
      <c r="H52" s="166">
        <f>SUM(2022-G52)</f>
        <v>62</v>
      </c>
      <c r="I52" s="78" t="s">
        <v>178</v>
      </c>
      <c r="J52" s="144" t="s">
        <v>17</v>
      </c>
      <c r="K52" s="161">
        <f>SUM(COUNTIF(M52:U52,"&gt;-1"))</f>
        <v>1</v>
      </c>
      <c r="L52" s="143">
        <f>SUM(M52:U52)</f>
        <v>89.473684210526315</v>
      </c>
      <c r="M52" s="125"/>
      <c r="N52" s="175"/>
      <c r="O52" s="175"/>
      <c r="P52" s="181">
        <v>89.473684210526315</v>
      </c>
      <c r="Q52" s="175"/>
      <c r="R52" s="176"/>
      <c r="S52" s="138"/>
      <c r="T52" s="120"/>
      <c r="U52" s="119"/>
    </row>
    <row r="53" spans="1:21" ht="15" customHeight="1" x14ac:dyDescent="0.3">
      <c r="A53" s="100">
        <v>49</v>
      </c>
      <c r="B53" s="126" t="s">
        <v>697</v>
      </c>
      <c r="C53" s="120"/>
      <c r="D53" s="120"/>
      <c r="E53" s="189" t="s">
        <v>233</v>
      </c>
      <c r="F53" s="105" t="s">
        <v>234</v>
      </c>
      <c r="G53" s="165" t="s">
        <v>266</v>
      </c>
      <c r="H53" s="52">
        <f>SUM(2022-G53)</f>
        <v>42</v>
      </c>
      <c r="I53" s="122" t="s">
        <v>15</v>
      </c>
      <c r="J53" s="144" t="s">
        <v>17</v>
      </c>
      <c r="K53" s="161">
        <f>SUM(COUNTIF(M53:U53,"&gt;-1"))</f>
        <v>3</v>
      </c>
      <c r="L53" s="143">
        <f>SUM(M53:U53)</f>
        <v>88.919413919413913</v>
      </c>
      <c r="M53" s="125">
        <v>25</v>
      </c>
      <c r="N53" s="179">
        <v>35.714285714285708</v>
      </c>
      <c r="O53" s="175"/>
      <c r="P53" s="181">
        <v>28.205128205128204</v>
      </c>
      <c r="Q53" s="176"/>
      <c r="R53" s="176"/>
      <c r="S53" s="120"/>
      <c r="T53" s="138"/>
      <c r="U53" s="120"/>
    </row>
    <row r="54" spans="1:21" ht="15" customHeight="1" x14ac:dyDescent="0.3">
      <c r="A54" s="100">
        <v>50</v>
      </c>
      <c r="B54" s="126" t="s">
        <v>697</v>
      </c>
      <c r="C54" s="120"/>
      <c r="D54" s="120"/>
      <c r="E54" s="155" t="s">
        <v>366</v>
      </c>
      <c r="F54" s="100" t="s">
        <v>368</v>
      </c>
      <c r="G54" s="164">
        <v>1982</v>
      </c>
      <c r="H54" s="164">
        <f>SUM(2022-G54)</f>
        <v>40</v>
      </c>
      <c r="I54" s="222" t="s">
        <v>25</v>
      </c>
      <c r="J54" s="144" t="s">
        <v>17</v>
      </c>
      <c r="K54" s="161">
        <f>SUM(COUNTIF(M54:U54,"&gt;-1"))</f>
        <v>1</v>
      </c>
      <c r="L54" s="143">
        <f>SUM(M54:U54)</f>
        <v>88.888888888888886</v>
      </c>
      <c r="M54" s="125"/>
      <c r="N54" s="175"/>
      <c r="O54" s="176">
        <v>88.888888888888886</v>
      </c>
      <c r="P54" s="180"/>
      <c r="Q54" s="176"/>
      <c r="R54" s="176"/>
      <c r="S54" s="138"/>
      <c r="T54" s="120"/>
      <c r="U54" s="119"/>
    </row>
    <row r="55" spans="1:21" ht="15" customHeight="1" x14ac:dyDescent="0.3">
      <c r="A55" s="100">
        <v>51</v>
      </c>
      <c r="B55" s="126" t="s">
        <v>697</v>
      </c>
      <c r="C55" s="139"/>
      <c r="D55" s="120"/>
      <c r="E55" s="191" t="s">
        <v>758</v>
      </c>
      <c r="F55" s="160" t="s">
        <v>268</v>
      </c>
      <c r="G55" s="164">
        <v>1974</v>
      </c>
      <c r="H55" s="164">
        <f>SUM(2022-G55)</f>
        <v>48</v>
      </c>
      <c r="I55" s="222" t="s">
        <v>722</v>
      </c>
      <c r="J55" s="144" t="s">
        <v>17</v>
      </c>
      <c r="K55" s="161">
        <f>SUM(COUNTIF(M55:U55,"&gt;-1"))</f>
        <v>1</v>
      </c>
      <c r="L55" s="143">
        <f>SUM(M55:U55)</f>
        <v>86.666666666666671</v>
      </c>
      <c r="M55" s="125"/>
      <c r="N55" s="175"/>
      <c r="O55" s="176"/>
      <c r="P55" s="177"/>
      <c r="Q55" s="178">
        <v>86.666666666666671</v>
      </c>
      <c r="R55" s="180"/>
      <c r="S55" s="138"/>
      <c r="T55" s="121"/>
      <c r="U55" s="120"/>
    </row>
    <row r="56" spans="1:21" ht="15" customHeight="1" x14ac:dyDescent="0.3">
      <c r="A56" s="100">
        <v>52</v>
      </c>
      <c r="B56" s="144" t="s">
        <v>696</v>
      </c>
      <c r="C56" s="120"/>
      <c r="D56" s="120"/>
      <c r="E56" s="155" t="s">
        <v>688</v>
      </c>
      <c r="F56" s="100" t="s">
        <v>362</v>
      </c>
      <c r="G56" s="164">
        <v>1995</v>
      </c>
      <c r="H56" s="164">
        <f>SUM(2022-G56)</f>
        <v>27</v>
      </c>
      <c r="I56" s="222" t="s">
        <v>170</v>
      </c>
      <c r="J56" s="144" t="s">
        <v>17</v>
      </c>
      <c r="K56" s="161">
        <f>SUM(COUNTIF(M56:U56,"&gt;-1"))</f>
        <v>1</v>
      </c>
      <c r="L56" s="143">
        <f>SUM(M56:U56)</f>
        <v>85.714285714285722</v>
      </c>
      <c r="M56" s="125"/>
      <c r="N56" s="175"/>
      <c r="O56" s="176">
        <v>85.714285714285722</v>
      </c>
      <c r="P56" s="180"/>
      <c r="Q56" s="176"/>
      <c r="R56" s="176"/>
      <c r="S56" s="138"/>
      <c r="T56" s="120"/>
      <c r="U56" s="120"/>
    </row>
    <row r="57" spans="1:21" ht="15" customHeight="1" x14ac:dyDescent="0.3">
      <c r="A57" s="100">
        <v>53</v>
      </c>
      <c r="B57" s="147" t="s">
        <v>695</v>
      </c>
      <c r="C57" s="120"/>
      <c r="D57" s="120"/>
      <c r="E57" s="190" t="s">
        <v>504</v>
      </c>
      <c r="F57" s="78" t="s">
        <v>347</v>
      </c>
      <c r="G57" s="166" t="s">
        <v>290</v>
      </c>
      <c r="H57" s="166">
        <f>SUM(2022-G57)</f>
        <v>52</v>
      </c>
      <c r="I57" s="78"/>
      <c r="J57" s="145" t="s">
        <v>16</v>
      </c>
      <c r="K57" s="161">
        <f>SUM(COUNTIF(M57:U57,"&gt;-1"))</f>
        <v>1</v>
      </c>
      <c r="L57" s="143">
        <f>SUM(M57:U57)</f>
        <v>85.714285714285722</v>
      </c>
      <c r="M57" s="125"/>
      <c r="N57" s="175"/>
      <c r="O57" s="175"/>
      <c r="P57" s="181">
        <v>85.714285714285722</v>
      </c>
      <c r="Q57" s="176"/>
      <c r="R57" s="176"/>
      <c r="S57" s="138"/>
      <c r="T57" s="120"/>
      <c r="U57" s="120"/>
    </row>
    <row r="58" spans="1:21" ht="15" customHeight="1" x14ac:dyDescent="0.3">
      <c r="A58" s="100">
        <v>54</v>
      </c>
      <c r="B58" s="144" t="s">
        <v>696</v>
      </c>
      <c r="C58" s="120"/>
      <c r="D58" s="120"/>
      <c r="E58" s="190" t="s">
        <v>441</v>
      </c>
      <c r="F58" s="78" t="s">
        <v>247</v>
      </c>
      <c r="G58" s="166" t="s">
        <v>315</v>
      </c>
      <c r="H58" s="166">
        <f>SUM(2022-G58)</f>
        <v>29</v>
      </c>
      <c r="I58" s="78"/>
      <c r="J58" s="144" t="s">
        <v>17</v>
      </c>
      <c r="K58" s="161">
        <f>SUM(COUNTIF(M58:U58,"&gt;-1"))</f>
        <v>1</v>
      </c>
      <c r="L58" s="143">
        <f>SUM(M58:U58)</f>
        <v>84.615384615384613</v>
      </c>
      <c r="M58" s="125"/>
      <c r="N58" s="175"/>
      <c r="O58" s="175"/>
      <c r="P58" s="181">
        <v>84.615384615384613</v>
      </c>
      <c r="Q58" s="176"/>
      <c r="R58" s="176"/>
      <c r="S58" s="138"/>
      <c r="T58" s="119"/>
      <c r="U58" s="119"/>
    </row>
    <row r="59" spans="1:21" ht="15" customHeight="1" x14ac:dyDescent="0.3">
      <c r="A59" s="100">
        <v>55</v>
      </c>
      <c r="B59" s="126" t="s">
        <v>697</v>
      </c>
      <c r="C59" s="139"/>
      <c r="D59" s="120"/>
      <c r="E59" s="190" t="s">
        <v>282</v>
      </c>
      <c r="F59" s="78" t="s">
        <v>292</v>
      </c>
      <c r="G59" s="166" t="s">
        <v>254</v>
      </c>
      <c r="H59" s="166">
        <f>SUM(2022-G59)</f>
        <v>48</v>
      </c>
      <c r="I59" s="78" t="s">
        <v>184</v>
      </c>
      <c r="J59" s="144" t="s">
        <v>17</v>
      </c>
      <c r="K59" s="161">
        <f>SUM(COUNTIF(M59:U59,"&gt;-1"))</f>
        <v>1</v>
      </c>
      <c r="L59" s="143">
        <f>SUM(M59:U59)</f>
        <v>84.615384615384613</v>
      </c>
      <c r="M59" s="125"/>
      <c r="N59" s="175"/>
      <c r="O59" s="175"/>
      <c r="P59" s="181">
        <v>84.615384615384613</v>
      </c>
      <c r="Q59" s="175"/>
      <c r="R59" s="176"/>
      <c r="S59" s="138"/>
      <c r="T59" s="119"/>
      <c r="U59" s="119"/>
    </row>
    <row r="60" spans="1:21" ht="15" customHeight="1" x14ac:dyDescent="0.3">
      <c r="A60" s="100">
        <v>56</v>
      </c>
      <c r="B60" s="199" t="s">
        <v>698</v>
      </c>
      <c r="C60" s="120"/>
      <c r="D60" s="120"/>
      <c r="E60" s="190" t="s">
        <v>469</v>
      </c>
      <c r="F60" s="78" t="s">
        <v>268</v>
      </c>
      <c r="G60" s="166" t="s">
        <v>464</v>
      </c>
      <c r="H60" s="166">
        <f>SUM(2022-G60)</f>
        <v>62</v>
      </c>
      <c r="I60" s="78" t="s">
        <v>470</v>
      </c>
      <c r="J60" s="144" t="s">
        <v>17</v>
      </c>
      <c r="K60" s="161">
        <f>SUM(COUNTIF(M60:U60,"&gt;-1"))</f>
        <v>1</v>
      </c>
      <c r="L60" s="143">
        <f>SUM(M60:U60)</f>
        <v>84.21052631578948</v>
      </c>
      <c r="M60" s="125"/>
      <c r="N60" s="175"/>
      <c r="O60" s="175"/>
      <c r="P60" s="181">
        <v>84.21052631578948</v>
      </c>
      <c r="Q60" s="176"/>
      <c r="R60" s="180"/>
      <c r="S60" s="138"/>
      <c r="T60" s="119"/>
      <c r="U60" s="119"/>
    </row>
    <row r="61" spans="1:21" ht="15" customHeight="1" x14ac:dyDescent="0.3">
      <c r="A61" s="100">
        <v>57</v>
      </c>
      <c r="B61" s="145" t="s">
        <v>694</v>
      </c>
      <c r="C61" s="126">
        <v>3</v>
      </c>
      <c r="D61" s="120"/>
      <c r="E61" s="189" t="s">
        <v>310</v>
      </c>
      <c r="F61" s="105" t="s">
        <v>311</v>
      </c>
      <c r="G61" s="165" t="s">
        <v>312</v>
      </c>
      <c r="H61" s="52">
        <f>SUM(2022-G61)</f>
        <v>21</v>
      </c>
      <c r="I61" s="123" t="s">
        <v>19</v>
      </c>
      <c r="J61" s="145" t="s">
        <v>16</v>
      </c>
      <c r="K61" s="161">
        <f>SUM(COUNTIF(M61:U61,"&gt;-1"))</f>
        <v>3</v>
      </c>
      <c r="L61" s="143">
        <f>SUM(M61:U61)</f>
        <v>83</v>
      </c>
      <c r="M61" s="125">
        <v>57</v>
      </c>
      <c r="N61" s="179">
        <v>25</v>
      </c>
      <c r="O61" s="175"/>
      <c r="P61" s="181">
        <v>1</v>
      </c>
      <c r="Q61" s="176"/>
      <c r="R61" s="176"/>
      <c r="S61" s="138"/>
      <c r="T61" s="119"/>
      <c r="U61" s="120"/>
    </row>
    <row r="62" spans="1:21" ht="15" customHeight="1" x14ac:dyDescent="0.3">
      <c r="A62" s="100">
        <v>58</v>
      </c>
      <c r="B62" s="146" t="s">
        <v>699</v>
      </c>
      <c r="C62" s="120"/>
      <c r="D62" s="120"/>
      <c r="E62" s="188" t="s">
        <v>288</v>
      </c>
      <c r="F62" s="36" t="s">
        <v>289</v>
      </c>
      <c r="G62" s="165" t="s">
        <v>290</v>
      </c>
      <c r="H62" s="52">
        <f>SUM(2022-G62)</f>
        <v>52</v>
      </c>
      <c r="I62" s="223" t="s">
        <v>153</v>
      </c>
      <c r="J62" s="144" t="s">
        <v>17</v>
      </c>
      <c r="K62" s="161">
        <f>SUM(COUNTIF(M62:U62,"&gt;-1"))</f>
        <v>2</v>
      </c>
      <c r="L62" s="143">
        <f>SUM(M62:U62)</f>
        <v>81.5</v>
      </c>
      <c r="M62" s="125">
        <v>44</v>
      </c>
      <c r="N62" s="179">
        <v>37.5</v>
      </c>
      <c r="O62" s="175"/>
      <c r="P62" s="180"/>
      <c r="Q62" s="176"/>
      <c r="R62" s="176"/>
      <c r="S62" s="138"/>
      <c r="T62" s="138"/>
      <c r="U62" s="120"/>
    </row>
    <row r="63" spans="1:21" ht="15" customHeight="1" x14ac:dyDescent="0.3">
      <c r="A63" s="100">
        <v>59</v>
      </c>
      <c r="B63" s="147" t="s">
        <v>695</v>
      </c>
      <c r="C63" s="120"/>
      <c r="D63" s="120"/>
      <c r="E63" s="189" t="s">
        <v>319</v>
      </c>
      <c r="F63" s="105" t="s">
        <v>320</v>
      </c>
      <c r="G63" s="165" t="s">
        <v>318</v>
      </c>
      <c r="H63" s="52">
        <f>SUM(2022-G63)</f>
        <v>43</v>
      </c>
      <c r="I63" s="223" t="s">
        <v>156</v>
      </c>
      <c r="J63" s="145" t="s">
        <v>16</v>
      </c>
      <c r="K63" s="161">
        <f>SUM(COUNTIF(M63:U63,"&gt;-1"))</f>
        <v>1</v>
      </c>
      <c r="L63" s="143">
        <f>SUM(M63:U63)</f>
        <v>80</v>
      </c>
      <c r="M63" s="125"/>
      <c r="N63" s="179">
        <v>80</v>
      </c>
      <c r="O63" s="175"/>
      <c r="P63" s="180"/>
      <c r="Q63" s="175"/>
      <c r="R63" s="176"/>
      <c r="S63" s="120"/>
      <c r="T63" s="138"/>
      <c r="U63" s="120"/>
    </row>
    <row r="64" spans="1:21" ht="15" customHeight="1" x14ac:dyDescent="0.3">
      <c r="A64" s="100">
        <v>60</v>
      </c>
      <c r="B64" s="147" t="s">
        <v>695</v>
      </c>
      <c r="C64" s="139"/>
      <c r="D64" s="120"/>
      <c r="E64" s="191" t="s">
        <v>750</v>
      </c>
      <c r="F64" s="160" t="s">
        <v>568</v>
      </c>
      <c r="G64" s="164">
        <v>1975</v>
      </c>
      <c r="H64" s="164">
        <f>SUM(2022-G64)</f>
        <v>47</v>
      </c>
      <c r="I64" s="228" t="s">
        <v>25</v>
      </c>
      <c r="J64" s="145" t="s">
        <v>16</v>
      </c>
      <c r="K64" s="161">
        <f>SUM(COUNTIF(M64:U64,"&gt;-1"))</f>
        <v>1</v>
      </c>
      <c r="L64" s="143">
        <f>SUM(M64:U64)</f>
        <v>80</v>
      </c>
      <c r="M64" s="125"/>
      <c r="N64" s="175"/>
      <c r="O64" s="176"/>
      <c r="P64" s="177"/>
      <c r="Q64" s="178">
        <v>80</v>
      </c>
      <c r="R64" s="176"/>
      <c r="S64" s="138"/>
      <c r="T64" s="120"/>
      <c r="U64" s="120"/>
    </row>
    <row r="65" spans="1:21" ht="15" customHeight="1" x14ac:dyDescent="0.3">
      <c r="A65" s="100">
        <v>61</v>
      </c>
      <c r="B65" s="126" t="s">
        <v>697</v>
      </c>
      <c r="C65" s="139"/>
      <c r="D65" s="120"/>
      <c r="E65" s="191" t="s">
        <v>462</v>
      </c>
      <c r="F65" s="160" t="s">
        <v>237</v>
      </c>
      <c r="G65" s="164">
        <v>1973</v>
      </c>
      <c r="H65" s="164">
        <f>SUM(2022-G65)</f>
        <v>49</v>
      </c>
      <c r="I65" s="222" t="s">
        <v>723</v>
      </c>
      <c r="J65" s="144" t="s">
        <v>17</v>
      </c>
      <c r="K65" s="161">
        <f>SUM(COUNTIF(M65:U65,"&gt;-1"))</f>
        <v>1</v>
      </c>
      <c r="L65" s="143">
        <f>SUM(M65:U65)</f>
        <v>80</v>
      </c>
      <c r="M65" s="125"/>
      <c r="N65" s="175"/>
      <c r="O65" s="176"/>
      <c r="P65" s="177"/>
      <c r="Q65" s="178">
        <v>80</v>
      </c>
      <c r="R65" s="176"/>
      <c r="S65" s="138"/>
      <c r="T65" s="119"/>
      <c r="U65" s="119"/>
    </row>
    <row r="66" spans="1:21" ht="15" customHeight="1" x14ac:dyDescent="0.3">
      <c r="A66" s="100">
        <v>62</v>
      </c>
      <c r="B66" s="199" t="s">
        <v>698</v>
      </c>
      <c r="C66" s="120"/>
      <c r="D66" s="120"/>
      <c r="E66" s="191" t="s">
        <v>767</v>
      </c>
      <c r="F66" s="160" t="s">
        <v>768</v>
      </c>
      <c r="G66" s="164">
        <v>1961</v>
      </c>
      <c r="H66" s="164">
        <f>SUM(2022-G66)</f>
        <v>61</v>
      </c>
      <c r="I66" s="222" t="s">
        <v>730</v>
      </c>
      <c r="J66" s="144" t="s">
        <v>17</v>
      </c>
      <c r="K66" s="161">
        <f>SUM(COUNTIF(M66:U66,"&gt;-1"))</f>
        <v>1</v>
      </c>
      <c r="L66" s="143">
        <f>SUM(M66:U66)</f>
        <v>80</v>
      </c>
      <c r="M66" s="125"/>
      <c r="N66" s="175"/>
      <c r="O66" s="176"/>
      <c r="P66" s="177"/>
      <c r="Q66" s="178">
        <v>80</v>
      </c>
      <c r="R66" s="176"/>
      <c r="S66" s="120"/>
      <c r="T66" s="120"/>
      <c r="U66" s="120"/>
    </row>
    <row r="67" spans="1:21" ht="15" customHeight="1" x14ac:dyDescent="0.3">
      <c r="A67" s="100">
        <v>63</v>
      </c>
      <c r="B67" s="126" t="s">
        <v>697</v>
      </c>
      <c r="C67" s="120"/>
      <c r="D67" s="120"/>
      <c r="E67" s="190" t="s">
        <v>438</v>
      </c>
      <c r="F67" s="78" t="s">
        <v>439</v>
      </c>
      <c r="G67" s="166" t="s">
        <v>248</v>
      </c>
      <c r="H67" s="166">
        <f>SUM(2022-G67)</f>
        <v>45</v>
      </c>
      <c r="I67" s="78" t="s">
        <v>183</v>
      </c>
      <c r="J67" s="144" t="s">
        <v>17</v>
      </c>
      <c r="K67" s="161">
        <f>SUM(COUNTIF(M67:U67,"&gt;-1"))</f>
        <v>1</v>
      </c>
      <c r="L67" s="143">
        <f>SUM(M67:U67)</f>
        <v>79.487179487179489</v>
      </c>
      <c r="M67" s="125"/>
      <c r="N67" s="175"/>
      <c r="O67" s="175"/>
      <c r="P67" s="181">
        <v>79.487179487179489</v>
      </c>
      <c r="Q67" s="176"/>
      <c r="R67" s="176"/>
      <c r="S67" s="138"/>
      <c r="T67" s="120"/>
      <c r="U67" s="120"/>
    </row>
    <row r="68" spans="1:21" ht="15" customHeight="1" x14ac:dyDescent="0.3">
      <c r="A68" s="100">
        <v>64</v>
      </c>
      <c r="B68" s="199" t="s">
        <v>698</v>
      </c>
      <c r="C68" s="120"/>
      <c r="D68" s="120"/>
      <c r="E68" s="190" t="s">
        <v>476</v>
      </c>
      <c r="F68" s="78" t="s">
        <v>447</v>
      </c>
      <c r="G68" s="166" t="s">
        <v>464</v>
      </c>
      <c r="H68" s="166">
        <f>SUM(2022-G68)</f>
        <v>62</v>
      </c>
      <c r="I68" s="78" t="s">
        <v>179</v>
      </c>
      <c r="J68" s="144" t="s">
        <v>17</v>
      </c>
      <c r="K68" s="161">
        <f>SUM(COUNTIF(M68:U68,"&gt;-1"))</f>
        <v>1</v>
      </c>
      <c r="L68" s="143">
        <f>SUM(M68:U68)</f>
        <v>78.94736842105263</v>
      </c>
      <c r="M68" s="125"/>
      <c r="N68" s="175"/>
      <c r="O68" s="175"/>
      <c r="P68" s="181">
        <v>78.94736842105263</v>
      </c>
      <c r="Q68" s="176"/>
      <c r="R68" s="176"/>
      <c r="S68" s="138"/>
      <c r="T68" s="120"/>
      <c r="U68" s="120"/>
    </row>
    <row r="69" spans="1:21" ht="15" customHeight="1" x14ac:dyDescent="0.3">
      <c r="A69" s="100">
        <v>65</v>
      </c>
      <c r="B69" s="144" t="s">
        <v>696</v>
      </c>
      <c r="C69" s="120"/>
      <c r="D69" s="120"/>
      <c r="E69" s="188" t="s">
        <v>243</v>
      </c>
      <c r="F69" s="36" t="s">
        <v>244</v>
      </c>
      <c r="G69" s="165" t="s">
        <v>245</v>
      </c>
      <c r="H69" s="52">
        <f>SUM(2022-G69)</f>
        <v>35</v>
      </c>
      <c r="I69" s="223" t="s">
        <v>791</v>
      </c>
      <c r="J69" s="144" t="s">
        <v>17</v>
      </c>
      <c r="K69" s="161">
        <f>SUM(COUNTIF(M69:U69,"&gt;-1"))</f>
        <v>2</v>
      </c>
      <c r="L69" s="143">
        <f>SUM(M69:U69)</f>
        <v>77</v>
      </c>
      <c r="M69" s="125">
        <v>67</v>
      </c>
      <c r="N69" s="184">
        <v>10</v>
      </c>
      <c r="O69" s="175"/>
      <c r="P69" s="180"/>
      <c r="Q69" s="176"/>
      <c r="R69" s="180"/>
      <c r="S69" s="138"/>
      <c r="T69" s="120"/>
      <c r="U69" s="120"/>
    </row>
    <row r="70" spans="1:21" ht="15" customHeight="1" x14ac:dyDescent="0.3">
      <c r="A70" s="100">
        <v>66</v>
      </c>
      <c r="B70" s="147" t="s">
        <v>695</v>
      </c>
      <c r="C70" s="139"/>
      <c r="D70" s="120"/>
      <c r="E70" s="190" t="s">
        <v>530</v>
      </c>
      <c r="F70" s="78" t="s">
        <v>531</v>
      </c>
      <c r="G70" s="166" t="s">
        <v>343</v>
      </c>
      <c r="H70" s="166">
        <f>SUM(2022-G70)</f>
        <v>57</v>
      </c>
      <c r="I70" s="223" t="s">
        <v>20</v>
      </c>
      <c r="J70" s="145" t="s">
        <v>16</v>
      </c>
      <c r="K70" s="161">
        <f>SUM(COUNTIF(M70:U70,"&gt;-1"))</f>
        <v>1</v>
      </c>
      <c r="L70" s="143">
        <f>SUM(M70:U70)</f>
        <v>76.19047619047619</v>
      </c>
      <c r="M70" s="125"/>
      <c r="N70" s="175"/>
      <c r="O70" s="175"/>
      <c r="P70" s="181">
        <v>76.19047619047619</v>
      </c>
      <c r="Q70" s="175"/>
      <c r="R70" s="176"/>
      <c r="S70" s="138"/>
      <c r="T70" s="119"/>
      <c r="U70" s="120"/>
    </row>
    <row r="71" spans="1:21" ht="15" customHeight="1" x14ac:dyDescent="0.3">
      <c r="A71" s="100">
        <v>67</v>
      </c>
      <c r="B71" s="145" t="s">
        <v>694</v>
      </c>
      <c r="C71" s="126">
        <v>4</v>
      </c>
      <c r="D71" s="120"/>
      <c r="E71" s="190" t="s">
        <v>541</v>
      </c>
      <c r="F71" s="78" t="s">
        <v>542</v>
      </c>
      <c r="G71" s="166" t="s">
        <v>544</v>
      </c>
      <c r="H71" s="166">
        <f>SUM(2022-G71)</f>
        <v>32</v>
      </c>
      <c r="I71" s="78" t="s">
        <v>543</v>
      </c>
      <c r="J71" s="145" t="s">
        <v>16</v>
      </c>
      <c r="K71" s="161">
        <f>SUM(COUNTIF(M71:U71,"&gt;-1"))</f>
        <v>1</v>
      </c>
      <c r="L71" s="143">
        <f>SUM(M71:U71)</f>
        <v>75</v>
      </c>
      <c r="M71" s="125"/>
      <c r="N71" s="175"/>
      <c r="O71" s="175"/>
      <c r="P71" s="181">
        <v>75</v>
      </c>
      <c r="Q71" s="176"/>
      <c r="R71" s="176"/>
      <c r="S71" s="138"/>
      <c r="T71" s="120"/>
      <c r="U71" s="120"/>
    </row>
    <row r="72" spans="1:21" ht="15" customHeight="1" x14ac:dyDescent="0.3">
      <c r="A72" s="100">
        <v>68</v>
      </c>
      <c r="B72" s="146" t="s">
        <v>699</v>
      </c>
      <c r="C72" s="120"/>
      <c r="D72" s="120"/>
      <c r="E72" s="188" t="s">
        <v>279</v>
      </c>
      <c r="F72" s="36" t="s">
        <v>280</v>
      </c>
      <c r="G72" s="165" t="s">
        <v>281</v>
      </c>
      <c r="H72" s="52">
        <f>SUM(2022-G72)</f>
        <v>55</v>
      </c>
      <c r="I72" s="223" t="s">
        <v>224</v>
      </c>
      <c r="J72" s="144" t="s">
        <v>17</v>
      </c>
      <c r="K72" s="161">
        <f>SUM(COUNTIF(M72:U72,"&gt;-1"))</f>
        <v>1</v>
      </c>
      <c r="L72" s="143">
        <f>SUM(M72:U72)</f>
        <v>75</v>
      </c>
      <c r="M72" s="125"/>
      <c r="N72" s="179">
        <v>75</v>
      </c>
      <c r="O72" s="175"/>
      <c r="P72" s="180"/>
      <c r="Q72" s="176"/>
      <c r="R72" s="176"/>
      <c r="S72" s="138"/>
      <c r="T72" s="120"/>
      <c r="U72" s="119"/>
    </row>
    <row r="73" spans="1:21" ht="15" customHeight="1" x14ac:dyDescent="0.3">
      <c r="A73" s="100">
        <v>69</v>
      </c>
      <c r="B73" s="126" t="s">
        <v>697</v>
      </c>
      <c r="C73" s="120"/>
      <c r="D73" s="120"/>
      <c r="E73" s="190" t="s">
        <v>446</v>
      </c>
      <c r="F73" s="78" t="s">
        <v>447</v>
      </c>
      <c r="G73" s="166" t="s">
        <v>266</v>
      </c>
      <c r="H73" s="166">
        <f>SUM(2022-G73)</f>
        <v>42</v>
      </c>
      <c r="I73" s="78" t="s">
        <v>448</v>
      </c>
      <c r="J73" s="144" t="s">
        <v>17</v>
      </c>
      <c r="K73" s="161">
        <f>SUM(COUNTIF(M73:U73,"&gt;-1"))</f>
        <v>1</v>
      </c>
      <c r="L73" s="143">
        <f>SUM(M73:U73)</f>
        <v>74.358974358974365</v>
      </c>
      <c r="M73" s="125"/>
      <c r="N73" s="175"/>
      <c r="O73" s="175"/>
      <c r="P73" s="181">
        <v>74.358974358974365</v>
      </c>
      <c r="Q73" s="176"/>
      <c r="R73" s="176"/>
      <c r="S73" s="138"/>
      <c r="T73" s="119"/>
      <c r="U73" s="120"/>
    </row>
    <row r="74" spans="1:21" ht="15" customHeight="1" x14ac:dyDescent="0.3">
      <c r="A74" s="100">
        <v>70</v>
      </c>
      <c r="B74" s="146" t="s">
        <v>699</v>
      </c>
      <c r="C74" s="120"/>
      <c r="D74" s="120"/>
      <c r="E74" s="190" t="s">
        <v>488</v>
      </c>
      <c r="F74" s="78" t="s">
        <v>489</v>
      </c>
      <c r="G74" s="166" t="s">
        <v>434</v>
      </c>
      <c r="H74" s="166">
        <f>SUM(2022-G74)</f>
        <v>58</v>
      </c>
      <c r="I74" s="78" t="s">
        <v>367</v>
      </c>
      <c r="J74" s="144" t="s">
        <v>17</v>
      </c>
      <c r="K74" s="161">
        <f>SUM(COUNTIF(M74:U74,"&gt;-1"))</f>
        <v>1</v>
      </c>
      <c r="L74" s="143">
        <f>SUM(M74:U74)</f>
        <v>73.684210526315795</v>
      </c>
      <c r="M74" s="125"/>
      <c r="N74" s="175"/>
      <c r="O74" s="175"/>
      <c r="P74" s="181">
        <v>73.684210526315795</v>
      </c>
      <c r="Q74" s="176"/>
      <c r="R74" s="176"/>
      <c r="S74" s="120"/>
      <c r="T74" s="120"/>
      <c r="U74" s="120"/>
    </row>
    <row r="75" spans="1:21" ht="15" customHeight="1" x14ac:dyDescent="0.3">
      <c r="A75" s="100">
        <v>71</v>
      </c>
      <c r="B75" s="147" t="s">
        <v>695</v>
      </c>
      <c r="C75" s="139"/>
      <c r="D75" s="120"/>
      <c r="E75" s="191" t="s">
        <v>745</v>
      </c>
      <c r="F75" s="160" t="s">
        <v>746</v>
      </c>
      <c r="G75" s="164">
        <v>1986</v>
      </c>
      <c r="H75" s="164">
        <f>SUM(2022-G75)</f>
        <v>36</v>
      </c>
      <c r="I75" s="222"/>
      <c r="J75" s="145" t="s">
        <v>16</v>
      </c>
      <c r="K75" s="161">
        <f>SUM(COUNTIF(M75:U75,"&gt;-1"))</f>
        <v>1</v>
      </c>
      <c r="L75" s="143">
        <f>SUM(M75:U75)</f>
        <v>71.428571428571431</v>
      </c>
      <c r="M75" s="125"/>
      <c r="N75" s="175"/>
      <c r="O75" s="176"/>
      <c r="P75" s="177"/>
      <c r="Q75" s="178">
        <v>71.428571428571431</v>
      </c>
      <c r="R75" s="176"/>
      <c r="S75" s="120"/>
      <c r="T75" s="120"/>
      <c r="U75" s="120"/>
    </row>
    <row r="76" spans="1:21" ht="15" customHeight="1" x14ac:dyDescent="0.3">
      <c r="A76" s="100">
        <v>72</v>
      </c>
      <c r="B76" s="147" t="s">
        <v>695</v>
      </c>
      <c r="C76" s="139"/>
      <c r="D76" s="120"/>
      <c r="E76" s="190" t="s">
        <v>553</v>
      </c>
      <c r="F76" s="78" t="s">
        <v>554</v>
      </c>
      <c r="G76" s="166" t="s">
        <v>261</v>
      </c>
      <c r="H76" s="166">
        <f>SUM(2022-G76)</f>
        <v>41</v>
      </c>
      <c r="I76" s="78" t="s">
        <v>22</v>
      </c>
      <c r="J76" s="145" t="s">
        <v>16</v>
      </c>
      <c r="K76" s="161">
        <f>SUM(COUNTIF(M76:U76,"&gt;-1"))</f>
        <v>1</v>
      </c>
      <c r="L76" s="143">
        <f>SUM(M76:U76)</f>
        <v>71.428571428571431</v>
      </c>
      <c r="M76" s="125"/>
      <c r="N76" s="175"/>
      <c r="O76" s="175"/>
      <c r="P76" s="181">
        <v>71.428571428571431</v>
      </c>
      <c r="Q76" s="175"/>
      <c r="R76" s="176"/>
      <c r="S76" s="138"/>
      <c r="T76" s="120"/>
      <c r="U76" s="119"/>
    </row>
    <row r="77" spans="1:21" ht="18.75" customHeight="1" x14ac:dyDescent="0.3">
      <c r="A77" s="100">
        <v>73</v>
      </c>
      <c r="B77" s="119" t="s">
        <v>698</v>
      </c>
      <c r="C77" s="139"/>
      <c r="D77" s="120"/>
      <c r="E77" s="197" t="s">
        <v>835</v>
      </c>
      <c r="F77" s="159"/>
      <c r="G77" s="159">
        <v>1945</v>
      </c>
      <c r="H77" s="168">
        <v>77</v>
      </c>
      <c r="I77" s="226" t="s">
        <v>21</v>
      </c>
      <c r="J77" s="159" t="s">
        <v>17</v>
      </c>
      <c r="K77" s="161">
        <f>SUM(COUNTIF(M77:U77,"&gt;-1"))</f>
        <v>1</v>
      </c>
      <c r="L77" s="143">
        <f>SUM(M77:U77)</f>
        <v>70</v>
      </c>
      <c r="M77" s="198">
        <v>70</v>
      </c>
      <c r="N77" s="176"/>
      <c r="O77" s="177"/>
      <c r="P77" s="175"/>
      <c r="Q77" s="120"/>
      <c r="R77" s="176"/>
      <c r="S77" s="138"/>
      <c r="T77" s="119"/>
      <c r="U77" s="119"/>
    </row>
    <row r="78" spans="1:21" ht="15" customHeight="1" x14ac:dyDescent="0.3">
      <c r="A78" s="100">
        <v>74</v>
      </c>
      <c r="B78" s="144" t="s">
        <v>696</v>
      </c>
      <c r="C78" s="120"/>
      <c r="D78" s="120"/>
      <c r="E78" s="190" t="s">
        <v>478</v>
      </c>
      <c r="F78" s="78" t="s">
        <v>479</v>
      </c>
      <c r="G78" s="166" t="s">
        <v>480</v>
      </c>
      <c r="H78" s="166">
        <f>SUM(2022-G78)</f>
        <v>28</v>
      </c>
      <c r="I78" s="78"/>
      <c r="J78" s="144" t="s">
        <v>17</v>
      </c>
      <c r="K78" s="161">
        <f>SUM(COUNTIF(M78:U78,"&gt;-1"))</f>
        <v>1</v>
      </c>
      <c r="L78" s="143">
        <f>SUM(M78:U78)</f>
        <v>69.230769230769226</v>
      </c>
      <c r="M78" s="125"/>
      <c r="N78" s="175"/>
      <c r="O78" s="175"/>
      <c r="P78" s="181">
        <v>69.230769230769226</v>
      </c>
      <c r="Q78" s="176"/>
      <c r="R78" s="176"/>
      <c r="S78" s="138"/>
      <c r="T78" s="120"/>
      <c r="U78" s="120"/>
    </row>
    <row r="79" spans="1:21" ht="15" customHeight="1" x14ac:dyDescent="0.3">
      <c r="A79" s="100">
        <v>75</v>
      </c>
      <c r="B79" s="126" t="s">
        <v>697</v>
      </c>
      <c r="C79" s="120"/>
      <c r="D79" s="120"/>
      <c r="E79" s="190" t="s">
        <v>451</v>
      </c>
      <c r="F79" s="78" t="s">
        <v>292</v>
      </c>
      <c r="G79" s="166" t="s">
        <v>261</v>
      </c>
      <c r="H79" s="166">
        <f>SUM(2022-G79)</f>
        <v>41</v>
      </c>
      <c r="I79" s="78" t="s">
        <v>452</v>
      </c>
      <c r="J79" s="144" t="s">
        <v>17</v>
      </c>
      <c r="K79" s="161">
        <f>SUM(COUNTIF(M79:U79,"&gt;-1"))</f>
        <v>1</v>
      </c>
      <c r="L79" s="143">
        <f>SUM(M79:U79)</f>
        <v>69.230769230769226</v>
      </c>
      <c r="M79" s="125"/>
      <c r="N79" s="175"/>
      <c r="O79" s="175"/>
      <c r="P79" s="181">
        <v>69.230769230769226</v>
      </c>
      <c r="Q79" s="176"/>
      <c r="R79" s="176"/>
      <c r="S79" s="138"/>
      <c r="T79" s="120"/>
      <c r="U79" s="120"/>
    </row>
    <row r="80" spans="1:21" ht="15" customHeight="1" x14ac:dyDescent="0.3">
      <c r="A80" s="100">
        <v>76</v>
      </c>
      <c r="B80" s="146" t="s">
        <v>699</v>
      </c>
      <c r="C80" s="139"/>
      <c r="D80" s="120"/>
      <c r="E80" s="190" t="s">
        <v>508</v>
      </c>
      <c r="F80" s="78" t="s">
        <v>237</v>
      </c>
      <c r="G80" s="166" t="s">
        <v>281</v>
      </c>
      <c r="H80" s="166">
        <f>SUM(2022-G80)</f>
        <v>55</v>
      </c>
      <c r="I80" s="78"/>
      <c r="J80" s="144" t="s">
        <v>17</v>
      </c>
      <c r="K80" s="161">
        <f>SUM(COUNTIF(M80:U80,"&gt;-1"))</f>
        <v>1</v>
      </c>
      <c r="L80" s="143">
        <f>SUM(M80:U80)</f>
        <v>68.421052631578945</v>
      </c>
      <c r="M80" s="125"/>
      <c r="N80" s="175"/>
      <c r="O80" s="175"/>
      <c r="P80" s="181">
        <v>68.421052631578945</v>
      </c>
      <c r="Q80" s="175"/>
      <c r="R80" s="176"/>
      <c r="S80" s="138"/>
      <c r="T80" s="120"/>
      <c r="U80" s="120"/>
    </row>
    <row r="81" spans="1:21" ht="15" customHeight="1" x14ac:dyDescent="0.3">
      <c r="A81" s="100">
        <v>77</v>
      </c>
      <c r="B81" s="146" t="s">
        <v>699</v>
      </c>
      <c r="C81" s="139"/>
      <c r="D81" s="120"/>
      <c r="E81" s="190" t="s">
        <v>459</v>
      </c>
      <c r="F81" s="78" t="s">
        <v>268</v>
      </c>
      <c r="G81" s="166" t="s">
        <v>348</v>
      </c>
      <c r="H81" s="166">
        <f>SUM(2022-G81)</f>
        <v>53</v>
      </c>
      <c r="I81" s="78" t="s">
        <v>460</v>
      </c>
      <c r="J81" s="144" t="s">
        <v>17</v>
      </c>
      <c r="K81" s="161">
        <f>SUM(COUNTIF(M81:U81,"&gt;-1"))</f>
        <v>1</v>
      </c>
      <c r="L81" s="143">
        <f>SUM(M81:U81)</f>
        <v>66.666666666666671</v>
      </c>
      <c r="M81" s="125"/>
      <c r="N81" s="175"/>
      <c r="O81" s="175"/>
      <c r="P81" s="181">
        <v>66.666666666666671</v>
      </c>
      <c r="Q81" s="177"/>
      <c r="R81" s="176"/>
      <c r="S81" s="138"/>
      <c r="T81" s="120"/>
      <c r="U81" s="120"/>
    </row>
    <row r="82" spans="1:21" ht="15" customHeight="1" x14ac:dyDescent="0.3">
      <c r="A82" s="100">
        <v>78</v>
      </c>
      <c r="B82" s="147" t="s">
        <v>695</v>
      </c>
      <c r="C82" s="139"/>
      <c r="D82" s="120"/>
      <c r="E82" s="189" t="s">
        <v>346</v>
      </c>
      <c r="F82" s="105" t="s">
        <v>347</v>
      </c>
      <c r="G82" s="165" t="s">
        <v>348</v>
      </c>
      <c r="H82" s="52">
        <f>SUM(2022-G82)</f>
        <v>53</v>
      </c>
      <c r="I82" s="223" t="s">
        <v>28</v>
      </c>
      <c r="J82" s="145" t="s">
        <v>16</v>
      </c>
      <c r="K82" s="161">
        <f>SUM(COUNTIF(M82:U82,"&gt;-1"))</f>
        <v>3</v>
      </c>
      <c r="L82" s="143">
        <f>SUM(M82:U82)</f>
        <v>65.047619047619051</v>
      </c>
      <c r="M82" s="125">
        <v>36</v>
      </c>
      <c r="N82" s="184">
        <v>10</v>
      </c>
      <c r="O82" s="175"/>
      <c r="P82" s="181">
        <v>19.047619047619051</v>
      </c>
      <c r="Q82" s="177"/>
      <c r="R82" s="176"/>
      <c r="S82" s="138"/>
      <c r="T82" s="138"/>
      <c r="U82" s="120"/>
    </row>
    <row r="83" spans="1:21" ht="15" customHeight="1" x14ac:dyDescent="0.3">
      <c r="A83" s="100">
        <v>79</v>
      </c>
      <c r="B83" s="126" t="s">
        <v>697</v>
      </c>
      <c r="C83" s="120"/>
      <c r="D83" s="120"/>
      <c r="E83" s="190" t="s">
        <v>454</v>
      </c>
      <c r="F83" s="78" t="s">
        <v>247</v>
      </c>
      <c r="G83" s="166" t="s">
        <v>248</v>
      </c>
      <c r="H83" s="166">
        <f>SUM(2022-G83)</f>
        <v>45</v>
      </c>
      <c r="I83" s="78" t="s">
        <v>27</v>
      </c>
      <c r="J83" s="144" t="s">
        <v>17</v>
      </c>
      <c r="K83" s="161">
        <f>SUM(COUNTIF(M83:U83,"&gt;-1"))</f>
        <v>1</v>
      </c>
      <c r="L83" s="143">
        <f>SUM(M83:U83)</f>
        <v>64.102564102564102</v>
      </c>
      <c r="M83" s="125"/>
      <c r="N83" s="175"/>
      <c r="O83" s="175"/>
      <c r="P83" s="181">
        <v>64.102564102564102</v>
      </c>
      <c r="Q83" s="176"/>
      <c r="R83" s="176"/>
      <c r="S83" s="120"/>
      <c r="T83" s="120"/>
      <c r="U83" s="120"/>
    </row>
    <row r="84" spans="1:21" ht="15" customHeight="1" x14ac:dyDescent="0.3">
      <c r="A84" s="100">
        <v>80</v>
      </c>
      <c r="B84" s="119" t="s">
        <v>699</v>
      </c>
      <c r="C84" s="139"/>
      <c r="D84" s="120"/>
      <c r="E84" s="197" t="s">
        <v>821</v>
      </c>
      <c r="F84" s="159"/>
      <c r="G84" s="159">
        <v>1964</v>
      </c>
      <c r="H84" s="168">
        <v>58</v>
      </c>
      <c r="I84" s="226" t="s">
        <v>19</v>
      </c>
      <c r="J84" s="144" t="s">
        <v>17</v>
      </c>
      <c r="K84" s="161">
        <f>SUM(COUNTIF(M84:U84,"&gt;-1"))</f>
        <v>1</v>
      </c>
      <c r="L84" s="143">
        <f>SUM(M84:U84)</f>
        <v>64</v>
      </c>
      <c r="M84" s="198">
        <v>64</v>
      </c>
      <c r="N84" s="176"/>
      <c r="O84" s="177"/>
      <c r="P84" s="175"/>
      <c r="Q84" s="120"/>
      <c r="R84" s="176"/>
      <c r="S84" s="138"/>
      <c r="T84" s="120"/>
      <c r="U84" s="120"/>
    </row>
    <row r="85" spans="1:21" ht="15" customHeight="1" x14ac:dyDescent="0.3">
      <c r="A85" s="100">
        <v>81</v>
      </c>
      <c r="B85" s="146" t="s">
        <v>699</v>
      </c>
      <c r="C85" s="120"/>
      <c r="D85" s="120"/>
      <c r="E85" s="190" t="s">
        <v>512</v>
      </c>
      <c r="F85" s="78" t="s">
        <v>274</v>
      </c>
      <c r="G85" s="166" t="s">
        <v>281</v>
      </c>
      <c r="H85" s="166">
        <f>SUM(2022-G85)</f>
        <v>55</v>
      </c>
      <c r="I85" s="78" t="s">
        <v>513</v>
      </c>
      <c r="J85" s="144" t="s">
        <v>17</v>
      </c>
      <c r="K85" s="161">
        <f>SUM(COUNTIF(M85:U85,"&gt;-1"))</f>
        <v>1</v>
      </c>
      <c r="L85" s="143">
        <f>SUM(M85:U85)</f>
        <v>63.15789473684211</v>
      </c>
      <c r="M85" s="125"/>
      <c r="N85" s="175"/>
      <c r="O85" s="175"/>
      <c r="P85" s="181">
        <v>63.15789473684211</v>
      </c>
      <c r="Q85" s="176"/>
      <c r="R85" s="184"/>
      <c r="S85" s="138"/>
      <c r="T85" s="119"/>
      <c r="U85" s="119"/>
    </row>
    <row r="86" spans="1:21" ht="15" customHeight="1" x14ac:dyDescent="0.3">
      <c r="A86" s="100">
        <v>82</v>
      </c>
      <c r="B86" s="147" t="s">
        <v>695</v>
      </c>
      <c r="C86" s="120"/>
      <c r="D86" s="120"/>
      <c r="E86" s="190" t="s">
        <v>546</v>
      </c>
      <c r="F86" s="78" t="s">
        <v>547</v>
      </c>
      <c r="G86" s="166" t="s">
        <v>240</v>
      </c>
      <c r="H86" s="166">
        <f>SUM(2022-G86)</f>
        <v>39</v>
      </c>
      <c r="I86" s="78" t="s">
        <v>548</v>
      </c>
      <c r="J86" s="145" t="s">
        <v>16</v>
      </c>
      <c r="K86" s="161">
        <f>SUM(COUNTIF(M86:U86,"&gt;-1"))</f>
        <v>1</v>
      </c>
      <c r="L86" s="143">
        <f>SUM(M86:U86)</f>
        <v>62.5</v>
      </c>
      <c r="M86" s="125"/>
      <c r="N86" s="175"/>
      <c r="O86" s="175"/>
      <c r="P86" s="181">
        <v>62.5</v>
      </c>
      <c r="Q86" s="176"/>
      <c r="R86" s="176"/>
      <c r="S86" s="138"/>
      <c r="T86" s="119"/>
      <c r="U86" s="120"/>
    </row>
    <row r="87" spans="1:21" ht="15" customHeight="1" x14ac:dyDescent="0.3">
      <c r="A87" s="100">
        <v>83</v>
      </c>
      <c r="B87" s="146" t="s">
        <v>699</v>
      </c>
      <c r="C87" s="139"/>
      <c r="D87" s="120"/>
      <c r="E87" s="189" t="s">
        <v>282</v>
      </c>
      <c r="F87" s="105" t="s">
        <v>250</v>
      </c>
      <c r="G87" s="165" t="s">
        <v>284</v>
      </c>
      <c r="H87" s="52">
        <f>SUM(2022-G87)</f>
        <v>51</v>
      </c>
      <c r="I87" s="223" t="s">
        <v>283</v>
      </c>
      <c r="J87" s="144" t="s">
        <v>17</v>
      </c>
      <c r="K87" s="161">
        <f>SUM(COUNTIF(M87:U87,"&gt;-1"))</f>
        <v>1</v>
      </c>
      <c r="L87" s="143">
        <f>SUM(M87:U87)</f>
        <v>62.5</v>
      </c>
      <c r="M87" s="125"/>
      <c r="N87" s="179">
        <v>62.5</v>
      </c>
      <c r="O87" s="175"/>
      <c r="P87" s="180"/>
      <c r="Q87" s="175"/>
      <c r="R87" s="176"/>
      <c r="S87" s="138"/>
      <c r="T87" s="120"/>
      <c r="U87" s="120"/>
    </row>
    <row r="88" spans="1:21" ht="15" customHeight="1" x14ac:dyDescent="0.3">
      <c r="A88" s="100">
        <v>84</v>
      </c>
      <c r="B88" s="199" t="s">
        <v>698</v>
      </c>
      <c r="C88" s="139"/>
      <c r="D88" s="120"/>
      <c r="E88" s="191" t="s">
        <v>770</v>
      </c>
      <c r="F88" s="160" t="s">
        <v>253</v>
      </c>
      <c r="G88" s="164">
        <v>1941</v>
      </c>
      <c r="H88" s="164">
        <f>SUM(2022-G88)</f>
        <v>81</v>
      </c>
      <c r="I88" s="222" t="s">
        <v>735</v>
      </c>
      <c r="J88" s="144" t="s">
        <v>17</v>
      </c>
      <c r="K88" s="161">
        <f>SUM(COUNTIF(M88:U88,"&gt;-1"))</f>
        <v>1</v>
      </c>
      <c r="L88" s="143">
        <f>SUM(M88:U88)</f>
        <v>62.5</v>
      </c>
      <c r="M88" s="125"/>
      <c r="N88" s="175"/>
      <c r="O88" s="176"/>
      <c r="P88" s="177"/>
      <c r="Q88" s="178">
        <v>62.5</v>
      </c>
      <c r="R88" s="176"/>
      <c r="S88" s="119"/>
      <c r="T88" s="119"/>
      <c r="U88" s="100"/>
    </row>
    <row r="89" spans="1:21" ht="15" customHeight="1" x14ac:dyDescent="0.3">
      <c r="A89" s="100">
        <v>85</v>
      </c>
      <c r="B89" s="119" t="s">
        <v>694</v>
      </c>
      <c r="C89" s="139">
        <v>5</v>
      </c>
      <c r="D89" s="120"/>
      <c r="E89" s="159" t="s">
        <v>313</v>
      </c>
      <c r="F89" s="159" t="s">
        <v>314</v>
      </c>
      <c r="G89" s="159">
        <v>1993</v>
      </c>
      <c r="H89" s="168">
        <v>29</v>
      </c>
      <c r="I89" s="226" t="s">
        <v>155</v>
      </c>
      <c r="J89" s="145" t="s">
        <v>16</v>
      </c>
      <c r="K89" s="161">
        <f>SUM(COUNTIF(M89:U89,"&gt;-1"))</f>
        <v>1</v>
      </c>
      <c r="L89" s="143">
        <f>SUM(M89:U89)</f>
        <v>62</v>
      </c>
      <c r="M89" s="198">
        <v>62</v>
      </c>
      <c r="N89" s="176"/>
      <c r="O89" s="177"/>
      <c r="P89" s="175"/>
      <c r="Q89" s="120"/>
      <c r="R89" s="180"/>
      <c r="S89" s="138"/>
      <c r="T89" s="119"/>
      <c r="U89" s="120"/>
    </row>
    <row r="90" spans="1:21" ht="15" customHeight="1" x14ac:dyDescent="0.3">
      <c r="A90" s="100">
        <v>86</v>
      </c>
      <c r="B90" s="147" t="s">
        <v>695</v>
      </c>
      <c r="C90" s="139"/>
      <c r="D90" s="120"/>
      <c r="E90" s="191" t="s">
        <v>866</v>
      </c>
      <c r="F90" s="160" t="s">
        <v>743</v>
      </c>
      <c r="G90" s="164">
        <v>1976</v>
      </c>
      <c r="H90" s="164">
        <f>SUM(2022-G90)</f>
        <v>46</v>
      </c>
      <c r="I90" s="222" t="s">
        <v>718</v>
      </c>
      <c r="J90" s="145" t="s">
        <v>16</v>
      </c>
      <c r="K90" s="161">
        <f>SUM(COUNTIF(M90:U90,"&gt;-1"))</f>
        <v>3</v>
      </c>
      <c r="L90" s="143">
        <f>SUM(M90:U90)</f>
        <v>62</v>
      </c>
      <c r="M90" s="125">
        <v>32</v>
      </c>
      <c r="N90" s="175"/>
      <c r="O90" s="176"/>
      <c r="P90" s="177"/>
      <c r="Q90" s="178">
        <v>20</v>
      </c>
      <c r="R90" s="176">
        <v>10</v>
      </c>
      <c r="S90" s="138"/>
      <c r="T90" s="120"/>
      <c r="U90" s="120"/>
    </row>
    <row r="91" spans="1:21" ht="15" customHeight="1" x14ac:dyDescent="0.3">
      <c r="A91" s="100">
        <v>87</v>
      </c>
      <c r="B91" s="147" t="s">
        <v>695</v>
      </c>
      <c r="C91" s="139"/>
      <c r="D91" s="120"/>
      <c r="E91" s="190" t="s">
        <v>567</v>
      </c>
      <c r="F91" s="78" t="s">
        <v>568</v>
      </c>
      <c r="G91" s="166" t="s">
        <v>281</v>
      </c>
      <c r="H91" s="166">
        <f>SUM(2022-G91)</f>
        <v>55</v>
      </c>
      <c r="I91" s="78" t="s">
        <v>199</v>
      </c>
      <c r="J91" s="145" t="s">
        <v>16</v>
      </c>
      <c r="K91" s="161">
        <f>SUM(COUNTIF(M91:U91,"&gt;-1"))</f>
        <v>1</v>
      </c>
      <c r="L91" s="143">
        <f>SUM(M91:U91)</f>
        <v>61.904761904761905</v>
      </c>
      <c r="M91" s="125"/>
      <c r="N91" s="175"/>
      <c r="O91" s="175"/>
      <c r="P91" s="181">
        <v>61.904761904761905</v>
      </c>
      <c r="Q91" s="177"/>
      <c r="R91" s="176"/>
      <c r="S91" s="138"/>
      <c r="T91" s="120"/>
      <c r="U91" s="120"/>
    </row>
    <row r="92" spans="1:21" ht="15" customHeight="1" x14ac:dyDescent="0.3">
      <c r="A92" s="100">
        <v>88</v>
      </c>
      <c r="B92" s="144" t="s">
        <v>696</v>
      </c>
      <c r="C92" s="139"/>
      <c r="D92" s="120"/>
      <c r="E92" s="190" t="s">
        <v>492</v>
      </c>
      <c r="F92" s="78" t="s">
        <v>300</v>
      </c>
      <c r="G92" s="166" t="s">
        <v>493</v>
      </c>
      <c r="H92" s="166">
        <f>SUM(2022-G92)</f>
        <v>30</v>
      </c>
      <c r="I92" s="78"/>
      <c r="J92" s="144" t="s">
        <v>17</v>
      </c>
      <c r="K92" s="161">
        <f>SUM(COUNTIF(M92:U92,"&gt;-1"))</f>
        <v>1</v>
      </c>
      <c r="L92" s="143">
        <f>SUM(M92:U92)</f>
        <v>61.538461538461533</v>
      </c>
      <c r="M92" s="125"/>
      <c r="N92" s="175"/>
      <c r="O92" s="175"/>
      <c r="P92" s="181">
        <v>61.538461538461533</v>
      </c>
      <c r="Q92" s="175"/>
      <c r="R92" s="176"/>
      <c r="S92" s="138"/>
      <c r="T92" s="120"/>
      <c r="U92" s="120"/>
    </row>
    <row r="93" spans="1:21" ht="15" customHeight="1" x14ac:dyDescent="0.3">
      <c r="A93" s="100">
        <v>89</v>
      </c>
      <c r="B93" s="146" t="s">
        <v>699</v>
      </c>
      <c r="C93" s="120"/>
      <c r="D93" s="120"/>
      <c r="E93" s="190" t="s">
        <v>267</v>
      </c>
      <c r="F93" s="78" t="s">
        <v>247</v>
      </c>
      <c r="G93" s="166" t="s">
        <v>278</v>
      </c>
      <c r="H93" s="166">
        <f>SUM(2022-G93)</f>
        <v>50</v>
      </c>
      <c r="I93" s="78"/>
      <c r="J93" s="144" t="s">
        <v>17</v>
      </c>
      <c r="K93" s="161">
        <f>SUM(COUNTIF(M93:U93,"&gt;-1"))</f>
        <v>1</v>
      </c>
      <c r="L93" s="143">
        <f>SUM(M93:U93)</f>
        <v>61.538461538461533</v>
      </c>
      <c r="M93" s="125"/>
      <c r="N93" s="175"/>
      <c r="O93" s="175"/>
      <c r="P93" s="181">
        <v>61.538461538461533</v>
      </c>
      <c r="Q93" s="176"/>
      <c r="R93" s="176"/>
      <c r="S93" s="138"/>
      <c r="T93" s="120"/>
      <c r="U93" s="120"/>
    </row>
    <row r="94" spans="1:21" ht="15" customHeight="1" x14ac:dyDescent="0.3">
      <c r="A94" s="100">
        <v>90</v>
      </c>
      <c r="B94" s="147" t="s">
        <v>695</v>
      </c>
      <c r="C94" s="139"/>
      <c r="D94" s="120"/>
      <c r="E94" s="159" t="s">
        <v>873</v>
      </c>
      <c r="F94" s="159" t="s">
        <v>594</v>
      </c>
      <c r="G94" s="159">
        <v>1979</v>
      </c>
      <c r="H94" s="168">
        <v>43</v>
      </c>
      <c r="I94" s="226" t="s">
        <v>828</v>
      </c>
      <c r="J94" s="145" t="s">
        <v>16</v>
      </c>
      <c r="K94" s="161">
        <f>SUM(COUNTIF(M94:U94,"&gt;-1"))</f>
        <v>1</v>
      </c>
      <c r="L94" s="143">
        <f>SUM(M94:U94)</f>
        <v>61</v>
      </c>
      <c r="M94" s="198">
        <v>61</v>
      </c>
      <c r="N94" s="176"/>
      <c r="O94" s="177"/>
      <c r="P94" s="175"/>
      <c r="Q94" s="120"/>
      <c r="R94" s="176"/>
      <c r="S94" s="138"/>
      <c r="T94" s="138"/>
      <c r="U94" s="119"/>
    </row>
    <row r="95" spans="1:21" ht="15" customHeight="1" x14ac:dyDescent="0.3">
      <c r="A95" s="100">
        <v>91</v>
      </c>
      <c r="B95" s="144" t="s">
        <v>696</v>
      </c>
      <c r="C95" s="139"/>
      <c r="D95" s="120"/>
      <c r="E95" s="191" t="s">
        <v>754</v>
      </c>
      <c r="F95" s="160" t="s">
        <v>755</v>
      </c>
      <c r="G95" s="164">
        <v>2007</v>
      </c>
      <c r="H95" s="164">
        <f>SUM(2022-G95)</f>
        <v>15</v>
      </c>
      <c r="I95" s="222" t="s">
        <v>175</v>
      </c>
      <c r="J95" s="144" t="s">
        <v>17</v>
      </c>
      <c r="K95" s="161">
        <f>SUM(COUNTIF(M95:U95,"&gt;-1"))</f>
        <v>1</v>
      </c>
      <c r="L95" s="143">
        <f>SUM(M95:U95)</f>
        <v>60</v>
      </c>
      <c r="M95" s="125"/>
      <c r="N95" s="175"/>
      <c r="O95" s="176"/>
      <c r="P95" s="177"/>
      <c r="Q95" s="178">
        <v>60</v>
      </c>
      <c r="R95" s="176"/>
      <c r="S95" s="138"/>
      <c r="T95" s="119"/>
      <c r="U95" s="120"/>
    </row>
    <row r="96" spans="1:21" x14ac:dyDescent="0.3">
      <c r="A96" s="100">
        <v>92</v>
      </c>
      <c r="B96" s="146" t="s">
        <v>699</v>
      </c>
      <c r="C96" s="139"/>
      <c r="D96" s="120"/>
      <c r="E96" s="191" t="s">
        <v>762</v>
      </c>
      <c r="F96" s="160" t="s">
        <v>763</v>
      </c>
      <c r="G96" s="164">
        <v>1972</v>
      </c>
      <c r="H96" s="164">
        <f>SUM(2022-G96)</f>
        <v>50</v>
      </c>
      <c r="I96" s="222" t="s">
        <v>728</v>
      </c>
      <c r="J96" s="144" t="s">
        <v>17</v>
      </c>
      <c r="K96" s="161">
        <f>SUM(COUNTIF(M96:U96,"&gt;-1"))</f>
        <v>1</v>
      </c>
      <c r="L96" s="143">
        <f>SUM(M96:U96)</f>
        <v>60</v>
      </c>
      <c r="M96" s="125"/>
      <c r="N96" s="175"/>
      <c r="O96" s="176"/>
      <c r="P96" s="177"/>
      <c r="Q96" s="178">
        <v>60</v>
      </c>
      <c r="R96" s="176"/>
      <c r="S96" s="138"/>
      <c r="T96" s="138"/>
      <c r="U96" s="120"/>
    </row>
    <row r="97" spans="1:21" x14ac:dyDescent="0.3">
      <c r="A97" s="100">
        <v>93</v>
      </c>
      <c r="B97" s="199" t="s">
        <v>698</v>
      </c>
      <c r="C97" s="139"/>
      <c r="D97" s="120"/>
      <c r="E97" s="191" t="s">
        <v>769</v>
      </c>
      <c r="F97" s="160" t="s">
        <v>265</v>
      </c>
      <c r="G97" s="164">
        <v>1962</v>
      </c>
      <c r="H97" s="164">
        <f>SUM(2022-G97)</f>
        <v>60</v>
      </c>
      <c r="I97" s="222" t="s">
        <v>731</v>
      </c>
      <c r="J97" s="144" t="s">
        <v>17</v>
      </c>
      <c r="K97" s="161">
        <f>SUM(COUNTIF(M97:U97,"&gt;-1"))</f>
        <v>1</v>
      </c>
      <c r="L97" s="143">
        <f>SUM(M97:U97)</f>
        <v>60</v>
      </c>
      <c r="M97" s="125"/>
      <c r="N97" s="175"/>
      <c r="O97" s="176"/>
      <c r="P97" s="177"/>
      <c r="Q97" s="178">
        <v>60</v>
      </c>
      <c r="R97" s="176"/>
      <c r="S97" s="138"/>
      <c r="T97" s="120"/>
      <c r="U97" s="120"/>
    </row>
    <row r="98" spans="1:21" x14ac:dyDescent="0.3">
      <c r="A98" s="100">
        <v>94</v>
      </c>
      <c r="B98" s="126" t="s">
        <v>697</v>
      </c>
      <c r="C98" s="120"/>
      <c r="D98" s="120"/>
      <c r="E98" s="190" t="s">
        <v>467</v>
      </c>
      <c r="F98" s="78" t="s">
        <v>292</v>
      </c>
      <c r="G98" s="166" t="s">
        <v>318</v>
      </c>
      <c r="H98" s="166">
        <f>SUM(2022-G98)</f>
        <v>43</v>
      </c>
      <c r="I98" s="122" t="s">
        <v>15</v>
      </c>
      <c r="J98" s="144" t="s">
        <v>17</v>
      </c>
      <c r="K98" s="161">
        <f>SUM(COUNTIF(M98:U98,"&gt;-1"))</f>
        <v>1</v>
      </c>
      <c r="L98" s="143">
        <f>SUM(M98:U98)</f>
        <v>58.974358974358978</v>
      </c>
      <c r="M98" s="125"/>
      <c r="N98" s="175"/>
      <c r="O98" s="175"/>
      <c r="P98" s="181">
        <v>58.974358974358978</v>
      </c>
      <c r="Q98" s="176"/>
      <c r="R98" s="176"/>
      <c r="S98" s="119"/>
      <c r="T98" s="119"/>
      <c r="U98" s="100"/>
    </row>
    <row r="99" spans="1:21" x14ac:dyDescent="0.3">
      <c r="A99" s="100">
        <v>95</v>
      </c>
      <c r="B99" s="146" t="s">
        <v>699</v>
      </c>
      <c r="C99" s="120"/>
      <c r="D99" s="120"/>
      <c r="E99" s="189" t="s">
        <v>291</v>
      </c>
      <c r="F99" s="105" t="s">
        <v>292</v>
      </c>
      <c r="G99" s="165" t="s">
        <v>293</v>
      </c>
      <c r="H99" s="52">
        <f>SUM(2022-G99)</f>
        <v>54</v>
      </c>
      <c r="I99" s="122" t="s">
        <v>15</v>
      </c>
      <c r="J99" s="144" t="s">
        <v>17</v>
      </c>
      <c r="K99" s="161">
        <f>SUM(COUNTIF(M99:U99,"&gt;-1"))</f>
        <v>3</v>
      </c>
      <c r="L99" s="143">
        <f>SUM(M99:U99)</f>
        <v>58.769230769230774</v>
      </c>
      <c r="M99" s="125">
        <v>3</v>
      </c>
      <c r="N99" s="179">
        <v>25</v>
      </c>
      <c r="O99" s="175"/>
      <c r="P99" s="181">
        <v>30.769230769230774</v>
      </c>
      <c r="Q99" s="176"/>
      <c r="R99" s="176"/>
      <c r="S99" s="138"/>
      <c r="T99" s="120"/>
      <c r="U99" s="120"/>
    </row>
    <row r="100" spans="1:21" x14ac:dyDescent="0.3">
      <c r="A100" s="100">
        <v>96</v>
      </c>
      <c r="B100" s="147" t="s">
        <v>695</v>
      </c>
      <c r="C100" s="120"/>
      <c r="D100" s="120"/>
      <c r="E100" s="155" t="s">
        <v>692</v>
      </c>
      <c r="F100" s="100" t="s">
        <v>387</v>
      </c>
      <c r="G100" s="164">
        <v>1986</v>
      </c>
      <c r="H100" s="164">
        <f>SUM(2022-G100)</f>
        <v>36</v>
      </c>
      <c r="I100" s="222" t="s">
        <v>391</v>
      </c>
      <c r="J100" s="145" t="s">
        <v>16</v>
      </c>
      <c r="K100" s="161">
        <f>SUM(COUNTIF(M100:U100,"&gt;-1"))</f>
        <v>2</v>
      </c>
      <c r="L100" s="143">
        <f>SUM(M100:U100)</f>
        <v>58.285714285714292</v>
      </c>
      <c r="M100" s="125">
        <v>44</v>
      </c>
      <c r="N100" s="175"/>
      <c r="O100" s="176">
        <v>14.285714285714292</v>
      </c>
      <c r="P100" s="180"/>
      <c r="Q100" s="176"/>
      <c r="R100" s="176"/>
      <c r="S100" s="138"/>
      <c r="T100" s="120"/>
      <c r="U100" s="120"/>
    </row>
    <row r="101" spans="1:21" x14ac:dyDescent="0.3">
      <c r="A101" s="100">
        <v>97</v>
      </c>
      <c r="B101" s="199" t="s">
        <v>698</v>
      </c>
      <c r="C101" s="120"/>
      <c r="D101" s="120"/>
      <c r="E101" s="190" t="s">
        <v>519</v>
      </c>
      <c r="F101" s="78" t="s">
        <v>237</v>
      </c>
      <c r="G101" s="166" t="s">
        <v>521</v>
      </c>
      <c r="H101" s="166">
        <f>SUM(2022-G101)</f>
        <v>67</v>
      </c>
      <c r="I101" s="225" t="s">
        <v>520</v>
      </c>
      <c r="J101" s="144" t="s">
        <v>17</v>
      </c>
      <c r="K101" s="161">
        <f>SUM(COUNTIF(M101:U101,"&gt;-1"))</f>
        <v>1</v>
      </c>
      <c r="L101" s="143">
        <f>SUM(M101:U101)</f>
        <v>57.894736842105267</v>
      </c>
      <c r="M101" s="125"/>
      <c r="N101" s="175"/>
      <c r="O101" s="175"/>
      <c r="P101" s="181">
        <v>57.894736842105267</v>
      </c>
      <c r="Q101" s="176"/>
      <c r="R101" s="176"/>
      <c r="S101" s="138"/>
      <c r="T101" s="138"/>
      <c r="U101" s="119"/>
    </row>
    <row r="102" spans="1:21" x14ac:dyDescent="0.3">
      <c r="A102" s="100">
        <v>98</v>
      </c>
      <c r="B102" s="147" t="s">
        <v>695</v>
      </c>
      <c r="C102" s="139"/>
      <c r="D102" s="120"/>
      <c r="E102" s="191" t="s">
        <v>747</v>
      </c>
      <c r="F102" s="160" t="s">
        <v>554</v>
      </c>
      <c r="G102" s="164">
        <v>1979</v>
      </c>
      <c r="H102" s="164">
        <f>SUM(2022-G102)</f>
        <v>43</v>
      </c>
      <c r="I102" s="222"/>
      <c r="J102" s="145" t="s">
        <v>16</v>
      </c>
      <c r="K102" s="161">
        <f>SUM(COUNTIF(M102:U102,"&gt;-1"))</f>
        <v>1</v>
      </c>
      <c r="L102" s="143">
        <f>SUM(M102:U102)</f>
        <v>57.142857142857146</v>
      </c>
      <c r="M102" s="125"/>
      <c r="N102" s="175"/>
      <c r="O102" s="176"/>
      <c r="P102" s="177"/>
      <c r="Q102" s="178">
        <v>57.142857142857146</v>
      </c>
      <c r="R102" s="176"/>
      <c r="S102" s="138"/>
      <c r="T102" s="120"/>
      <c r="U102" s="120"/>
    </row>
    <row r="103" spans="1:21" x14ac:dyDescent="0.3">
      <c r="A103" s="100">
        <v>99</v>
      </c>
      <c r="B103" s="144" t="s">
        <v>696</v>
      </c>
      <c r="C103" s="139"/>
      <c r="D103" s="120"/>
      <c r="E103" s="190" t="s">
        <v>499</v>
      </c>
      <c r="F103" s="78" t="s">
        <v>237</v>
      </c>
      <c r="G103" s="166" t="s">
        <v>327</v>
      </c>
      <c r="H103" s="166">
        <f>SUM(2022-G103)</f>
        <v>38</v>
      </c>
      <c r="I103" s="78" t="s">
        <v>175</v>
      </c>
      <c r="J103" s="144" t="s">
        <v>17</v>
      </c>
      <c r="K103" s="161">
        <f>SUM(COUNTIF(M103:U103,"&gt;-1"))</f>
        <v>1</v>
      </c>
      <c r="L103" s="143">
        <f>SUM(M103:U103)</f>
        <v>53.846153846153847</v>
      </c>
      <c r="M103" s="125"/>
      <c r="N103" s="175"/>
      <c r="O103" s="175"/>
      <c r="P103" s="181">
        <v>53.846153846153847</v>
      </c>
      <c r="Q103" s="175"/>
      <c r="R103" s="176"/>
      <c r="S103" s="138"/>
      <c r="T103" s="120"/>
      <c r="U103" s="119"/>
    </row>
    <row r="104" spans="1:21" x14ac:dyDescent="0.3">
      <c r="A104" s="100">
        <v>100</v>
      </c>
      <c r="B104" s="146" t="s">
        <v>699</v>
      </c>
      <c r="C104" s="120"/>
      <c r="D104" s="120"/>
      <c r="E104" s="190" t="s">
        <v>535</v>
      </c>
      <c r="F104" s="78" t="s">
        <v>536</v>
      </c>
      <c r="G104" s="166" t="s">
        <v>434</v>
      </c>
      <c r="H104" s="166">
        <f>SUM(2022-G104)</f>
        <v>58</v>
      </c>
      <c r="I104" s="78"/>
      <c r="J104" s="144" t="s">
        <v>17</v>
      </c>
      <c r="K104" s="161">
        <f>SUM(COUNTIF(M104:U104,"&gt;-1"))</f>
        <v>1</v>
      </c>
      <c r="L104" s="143">
        <f>SUM(M104:U104)</f>
        <v>52.631578947368425</v>
      </c>
      <c r="M104" s="125"/>
      <c r="N104" s="175"/>
      <c r="O104" s="175"/>
      <c r="P104" s="181">
        <v>52.631578947368425</v>
      </c>
      <c r="Q104" s="176"/>
      <c r="R104" s="176"/>
      <c r="S104" s="138"/>
      <c r="T104" s="119"/>
      <c r="U104" s="120"/>
    </row>
    <row r="105" spans="1:21" x14ac:dyDescent="0.3">
      <c r="A105" s="100">
        <v>101</v>
      </c>
      <c r="B105" s="147" t="s">
        <v>695</v>
      </c>
      <c r="C105" s="120"/>
      <c r="D105" s="120"/>
      <c r="E105" s="190" t="s">
        <v>580</v>
      </c>
      <c r="F105" s="78" t="s">
        <v>568</v>
      </c>
      <c r="G105" s="166" t="s">
        <v>203</v>
      </c>
      <c r="H105" s="166">
        <f>SUM(2022-G105)</f>
        <v>46</v>
      </c>
      <c r="I105" s="78"/>
      <c r="J105" s="145" t="s">
        <v>16</v>
      </c>
      <c r="K105" s="161">
        <f>SUM(COUNTIF(M105:U105,"&gt;-1"))</f>
        <v>1</v>
      </c>
      <c r="L105" s="143">
        <f>SUM(M105:U105)</f>
        <v>52.380952380952387</v>
      </c>
      <c r="M105" s="125"/>
      <c r="N105" s="175"/>
      <c r="O105" s="175"/>
      <c r="P105" s="181">
        <v>52.380952380952387</v>
      </c>
      <c r="Q105" s="176"/>
      <c r="R105" s="176"/>
      <c r="S105" s="119"/>
      <c r="T105" s="119"/>
      <c r="U105" s="100"/>
    </row>
    <row r="106" spans="1:21" x14ac:dyDescent="0.3">
      <c r="A106" s="100">
        <v>102</v>
      </c>
      <c r="B106" s="126" t="s">
        <v>697</v>
      </c>
      <c r="C106" s="139"/>
      <c r="D106" s="120"/>
      <c r="E106" s="190" t="s">
        <v>608</v>
      </c>
      <c r="F106" s="78" t="s">
        <v>300</v>
      </c>
      <c r="G106" s="166" t="s">
        <v>251</v>
      </c>
      <c r="H106" s="166">
        <f>SUM(2022-G106)</f>
        <v>49</v>
      </c>
      <c r="I106" s="78" t="s">
        <v>609</v>
      </c>
      <c r="J106" s="144" t="s">
        <v>17</v>
      </c>
      <c r="K106" s="161">
        <f>SUM(COUNTIF(M106:U106,"&gt;-1"))</f>
        <v>2</v>
      </c>
      <c r="L106" s="143">
        <f>SUM(M106:U106)</f>
        <v>51.794871794871803</v>
      </c>
      <c r="M106" s="125"/>
      <c r="N106" s="175"/>
      <c r="O106" s="175"/>
      <c r="P106" s="181">
        <v>5.1282051282051384</v>
      </c>
      <c r="Q106" s="178">
        <v>46.666666666666664</v>
      </c>
      <c r="R106" s="176"/>
      <c r="S106" s="138"/>
      <c r="T106" s="120"/>
      <c r="U106" s="120"/>
    </row>
    <row r="107" spans="1:21" x14ac:dyDescent="0.3">
      <c r="A107" s="100">
        <v>103</v>
      </c>
      <c r="B107" s="145" t="s">
        <v>694</v>
      </c>
      <c r="C107" s="120"/>
      <c r="D107" s="120"/>
      <c r="E107" s="189" t="s">
        <v>306</v>
      </c>
      <c r="F107" s="105" t="s">
        <v>307</v>
      </c>
      <c r="G107" s="165" t="s">
        <v>309</v>
      </c>
      <c r="H107" s="52">
        <f>SUM(2022-G107)</f>
        <v>20</v>
      </c>
      <c r="I107" s="223" t="s">
        <v>308</v>
      </c>
      <c r="J107" s="145" t="s">
        <v>16</v>
      </c>
      <c r="K107" s="161">
        <f>SUM(COUNTIF(M107:U107,"&gt;-1"))</f>
        <v>1</v>
      </c>
      <c r="L107" s="143">
        <f>SUM(M107:U107)</f>
        <v>50</v>
      </c>
      <c r="M107" s="125"/>
      <c r="N107" s="179">
        <v>50</v>
      </c>
      <c r="O107" s="175"/>
      <c r="P107" s="180"/>
      <c r="Q107" s="176"/>
      <c r="R107" s="176"/>
      <c r="S107" s="120"/>
      <c r="T107" s="119"/>
      <c r="U107" s="120"/>
    </row>
    <row r="108" spans="1:21" x14ac:dyDescent="0.3">
      <c r="A108" s="100">
        <v>104</v>
      </c>
      <c r="B108" s="144" t="s">
        <v>696</v>
      </c>
      <c r="C108" s="120"/>
      <c r="D108" s="120"/>
      <c r="E108" s="188" t="s">
        <v>229</v>
      </c>
      <c r="F108" s="36" t="s">
        <v>230</v>
      </c>
      <c r="G108" s="52" t="s">
        <v>232</v>
      </c>
      <c r="H108" s="52">
        <f>SUM(2022-G108)</f>
        <v>27</v>
      </c>
      <c r="I108" s="223" t="s">
        <v>231</v>
      </c>
      <c r="J108" s="144" t="s">
        <v>17</v>
      </c>
      <c r="K108" s="161">
        <f>SUM(COUNTIF(M108:U108,"&gt;-1"))</f>
        <v>1</v>
      </c>
      <c r="L108" s="143">
        <f>SUM(M108:U108)</f>
        <v>50</v>
      </c>
      <c r="M108" s="125"/>
      <c r="N108" s="184">
        <v>50</v>
      </c>
      <c r="O108" s="175"/>
      <c r="P108" s="176"/>
      <c r="Q108" s="176"/>
      <c r="R108" s="176"/>
      <c r="S108" s="120"/>
      <c r="T108" s="120"/>
      <c r="U108" s="119"/>
    </row>
    <row r="109" spans="1:21" x14ac:dyDescent="0.3">
      <c r="A109" s="100">
        <v>105</v>
      </c>
      <c r="B109" s="119" t="s">
        <v>696</v>
      </c>
      <c r="C109" s="139"/>
      <c r="D109" s="120"/>
      <c r="E109" s="197" t="s">
        <v>792</v>
      </c>
      <c r="F109" s="159"/>
      <c r="G109" s="159">
        <v>1990</v>
      </c>
      <c r="H109" s="168">
        <v>32</v>
      </c>
      <c r="I109" s="224" t="s">
        <v>21</v>
      </c>
      <c r="J109" s="144" t="s">
        <v>17</v>
      </c>
      <c r="K109" s="161">
        <f>SUM(COUNTIF(M109:U109,"&gt;-1"))</f>
        <v>1</v>
      </c>
      <c r="L109" s="143">
        <f>SUM(M109:U109)</f>
        <v>50</v>
      </c>
      <c r="M109" s="198">
        <v>50</v>
      </c>
      <c r="N109" s="176"/>
      <c r="O109" s="177"/>
      <c r="P109" s="175"/>
      <c r="Q109" s="120"/>
      <c r="R109" s="176"/>
      <c r="S109" s="138"/>
      <c r="T109" s="138"/>
      <c r="U109" s="120"/>
    </row>
    <row r="110" spans="1:21" x14ac:dyDescent="0.3">
      <c r="A110" s="100">
        <v>106</v>
      </c>
      <c r="B110" s="147" t="s">
        <v>695</v>
      </c>
      <c r="C110" s="120"/>
      <c r="D110" s="120"/>
      <c r="E110" s="190" t="s">
        <v>577</v>
      </c>
      <c r="F110" s="78" t="s">
        <v>578</v>
      </c>
      <c r="G110" s="166" t="s">
        <v>245</v>
      </c>
      <c r="H110" s="166">
        <f>SUM(2022-G110)</f>
        <v>35</v>
      </c>
      <c r="I110" s="78" t="s">
        <v>212</v>
      </c>
      <c r="J110" s="145" t="s">
        <v>16</v>
      </c>
      <c r="K110" s="161">
        <f>SUM(COUNTIF(M110:U110,"&gt;-1"))</f>
        <v>1</v>
      </c>
      <c r="L110" s="143">
        <f>SUM(M110:U110)</f>
        <v>50</v>
      </c>
      <c r="M110" s="125"/>
      <c r="N110" s="175"/>
      <c r="O110" s="175"/>
      <c r="P110" s="181">
        <v>50</v>
      </c>
      <c r="Q110" s="176"/>
      <c r="R110" s="176"/>
      <c r="S110" s="138"/>
      <c r="T110" s="120"/>
      <c r="U110" s="120"/>
    </row>
    <row r="111" spans="1:21" x14ac:dyDescent="0.3">
      <c r="A111" s="100">
        <v>107</v>
      </c>
      <c r="B111" s="147" t="s">
        <v>695</v>
      </c>
      <c r="C111" s="120"/>
      <c r="D111" s="120"/>
      <c r="E111" s="189" t="s">
        <v>325</v>
      </c>
      <c r="F111" s="105" t="s">
        <v>326</v>
      </c>
      <c r="G111" s="165" t="s">
        <v>327</v>
      </c>
      <c r="H111" s="52">
        <f>SUM(2022-G111)</f>
        <v>38</v>
      </c>
      <c r="I111" s="223" t="s">
        <v>127</v>
      </c>
      <c r="J111" s="145" t="s">
        <v>16</v>
      </c>
      <c r="K111" s="161">
        <f>SUM(COUNTIF(M111:U111,"&gt;-1"))</f>
        <v>1</v>
      </c>
      <c r="L111" s="143">
        <f>SUM(M111:U111)</f>
        <v>50</v>
      </c>
      <c r="M111" s="125"/>
      <c r="N111" s="179">
        <v>50</v>
      </c>
      <c r="O111" s="175"/>
      <c r="P111" s="180"/>
      <c r="Q111" s="176"/>
      <c r="R111" s="176"/>
      <c r="S111" s="119"/>
      <c r="T111" s="119"/>
      <c r="U111" s="100"/>
    </row>
    <row r="112" spans="1:21" x14ac:dyDescent="0.3">
      <c r="A112" s="100">
        <v>108</v>
      </c>
      <c r="B112" s="126" t="s">
        <v>697</v>
      </c>
      <c r="C112" s="120"/>
      <c r="D112" s="120"/>
      <c r="E112" s="188" t="s">
        <v>262</v>
      </c>
      <c r="F112" s="36" t="s">
        <v>263</v>
      </c>
      <c r="G112" s="165" t="s">
        <v>251</v>
      </c>
      <c r="H112" s="52">
        <f>SUM(2022-G112)</f>
        <v>49</v>
      </c>
      <c r="I112" s="223" t="s">
        <v>18</v>
      </c>
      <c r="J112" s="144" t="s">
        <v>17</v>
      </c>
      <c r="K112" s="161">
        <f>SUM(COUNTIF(M112:U112,"&gt;-1"))</f>
        <v>1</v>
      </c>
      <c r="L112" s="143">
        <f>SUM(M112:U112)</f>
        <v>50</v>
      </c>
      <c r="M112" s="125"/>
      <c r="N112" s="179">
        <v>50</v>
      </c>
      <c r="O112" s="175"/>
      <c r="P112" s="180"/>
      <c r="Q112" s="176"/>
      <c r="R112" s="176"/>
      <c r="S112" s="120"/>
      <c r="T112" s="120"/>
      <c r="U112" s="120"/>
    </row>
    <row r="113" spans="1:21" x14ac:dyDescent="0.3">
      <c r="A113" s="100">
        <v>109</v>
      </c>
      <c r="B113" s="146" t="s">
        <v>699</v>
      </c>
      <c r="C113" s="120"/>
      <c r="D113" s="120"/>
      <c r="E113" s="189" t="s">
        <v>285</v>
      </c>
      <c r="F113" s="105" t="s">
        <v>286</v>
      </c>
      <c r="G113" s="165" t="s">
        <v>284</v>
      </c>
      <c r="H113" s="52">
        <f>SUM(2022-G113)</f>
        <v>51</v>
      </c>
      <c r="I113" s="223" t="s">
        <v>287</v>
      </c>
      <c r="J113" s="144" t="s">
        <v>17</v>
      </c>
      <c r="K113" s="161">
        <f>SUM(COUNTIF(M113:U113,"&gt;-1"))</f>
        <v>1</v>
      </c>
      <c r="L113" s="143">
        <f>SUM(M113:U113)</f>
        <v>50</v>
      </c>
      <c r="M113" s="125"/>
      <c r="N113" s="179">
        <v>50</v>
      </c>
      <c r="O113" s="175"/>
      <c r="P113" s="180"/>
      <c r="Q113" s="176"/>
      <c r="R113" s="176"/>
      <c r="S113" s="138"/>
      <c r="T113" s="120"/>
      <c r="U113" s="119"/>
    </row>
    <row r="114" spans="1:21" x14ac:dyDescent="0.3">
      <c r="A114" s="100">
        <v>110</v>
      </c>
      <c r="B114" s="147" t="s">
        <v>695</v>
      </c>
      <c r="C114" s="139"/>
      <c r="D114" s="120"/>
      <c r="E114" s="188" t="s">
        <v>341</v>
      </c>
      <c r="F114" s="36" t="s">
        <v>342</v>
      </c>
      <c r="G114" s="165" t="s">
        <v>343</v>
      </c>
      <c r="H114" s="52">
        <f>SUM(2022-G114)</f>
        <v>57</v>
      </c>
      <c r="I114" s="223" t="s">
        <v>141</v>
      </c>
      <c r="J114" s="145" t="s">
        <v>16</v>
      </c>
      <c r="K114" s="161">
        <f>SUM(COUNTIF(M114:U114,"&gt;-1"))</f>
        <v>1</v>
      </c>
      <c r="L114" s="143">
        <f>SUM(M114:U114)</f>
        <v>50</v>
      </c>
      <c r="M114" s="125"/>
      <c r="N114" s="184">
        <v>50</v>
      </c>
      <c r="O114" s="175"/>
      <c r="P114" s="180"/>
      <c r="Q114" s="175"/>
      <c r="R114" s="176"/>
      <c r="S114" s="138"/>
      <c r="T114" s="120"/>
      <c r="U114" s="120"/>
    </row>
    <row r="115" spans="1:21" x14ac:dyDescent="0.3">
      <c r="A115" s="100">
        <v>111</v>
      </c>
      <c r="B115" s="147" t="s">
        <v>695</v>
      </c>
      <c r="C115" s="120"/>
      <c r="D115" s="120"/>
      <c r="E115" s="190" t="s">
        <v>642</v>
      </c>
      <c r="F115" s="78" t="s">
        <v>643</v>
      </c>
      <c r="G115" s="166" t="s">
        <v>278</v>
      </c>
      <c r="H115" s="166">
        <f>SUM(2022-G115)</f>
        <v>50</v>
      </c>
      <c r="I115" s="78" t="s">
        <v>169</v>
      </c>
      <c r="J115" s="145" t="s">
        <v>16</v>
      </c>
      <c r="K115" s="161">
        <f>SUM(COUNTIF(M115:U115,"&gt;-1"))</f>
        <v>2</v>
      </c>
      <c r="L115" s="143">
        <f>SUM(M115:U115)</f>
        <v>49.523809523809518</v>
      </c>
      <c r="M115" s="125"/>
      <c r="N115" s="175"/>
      <c r="O115" s="175"/>
      <c r="P115" s="181">
        <v>9.5238095238095184</v>
      </c>
      <c r="Q115" s="178">
        <v>40</v>
      </c>
      <c r="R115" s="176"/>
      <c r="S115" s="138"/>
      <c r="T115" s="138"/>
      <c r="U115" s="119"/>
    </row>
    <row r="116" spans="1:21" x14ac:dyDescent="0.3">
      <c r="A116" s="100">
        <v>112</v>
      </c>
      <c r="B116" s="126" t="s">
        <v>697</v>
      </c>
      <c r="C116" s="139"/>
      <c r="D116" s="120"/>
      <c r="E116" s="190" t="s">
        <v>482</v>
      </c>
      <c r="F116" s="78" t="s">
        <v>292</v>
      </c>
      <c r="G116" s="166" t="s">
        <v>203</v>
      </c>
      <c r="H116" s="166">
        <f>SUM(2022-G116)</f>
        <v>46</v>
      </c>
      <c r="I116" s="78"/>
      <c r="J116" s="144" t="s">
        <v>17</v>
      </c>
      <c r="K116" s="161">
        <f>SUM(COUNTIF(M116:U116,"&gt;-1"))</f>
        <v>1</v>
      </c>
      <c r="L116" s="143">
        <f>SUM(M116:U116)</f>
        <v>48.717948717948723</v>
      </c>
      <c r="M116" s="125"/>
      <c r="N116" s="175"/>
      <c r="O116" s="175"/>
      <c r="P116" s="181">
        <v>48.717948717948723</v>
      </c>
      <c r="Q116" s="177"/>
      <c r="R116" s="176"/>
      <c r="S116" s="138"/>
      <c r="T116" s="120"/>
      <c r="U116" s="120"/>
    </row>
    <row r="117" spans="1:21" x14ac:dyDescent="0.3">
      <c r="A117" s="100">
        <v>113</v>
      </c>
      <c r="B117" s="147" t="s">
        <v>695</v>
      </c>
      <c r="C117" s="120"/>
      <c r="D117" s="120"/>
      <c r="E117" s="190" t="s">
        <v>588</v>
      </c>
      <c r="F117" s="78" t="s">
        <v>223</v>
      </c>
      <c r="G117" s="166" t="s">
        <v>203</v>
      </c>
      <c r="H117" s="166">
        <f>SUM(2022-G117)</f>
        <v>46</v>
      </c>
      <c r="I117" s="223" t="s">
        <v>20</v>
      </c>
      <c r="J117" s="145" t="s">
        <v>16</v>
      </c>
      <c r="K117" s="161">
        <f>SUM(COUNTIF(M117:U117,"&gt;-1"))</f>
        <v>2</v>
      </c>
      <c r="L117" s="143">
        <f>SUM(M117:U117)</f>
        <v>48.619047619047613</v>
      </c>
      <c r="M117" s="125"/>
      <c r="N117" s="175"/>
      <c r="O117" s="175"/>
      <c r="P117" s="181">
        <v>47.619047619047613</v>
      </c>
      <c r="Q117" s="178">
        <v>1</v>
      </c>
      <c r="R117" s="180"/>
      <c r="S117" s="120"/>
      <c r="T117" s="120"/>
      <c r="U117" s="120"/>
    </row>
    <row r="118" spans="1:21" x14ac:dyDescent="0.3">
      <c r="A118" s="100">
        <v>114</v>
      </c>
      <c r="B118" s="147" t="s">
        <v>695</v>
      </c>
      <c r="C118" s="139"/>
      <c r="D118" s="120"/>
      <c r="E118" s="188" t="s">
        <v>331</v>
      </c>
      <c r="F118" s="36" t="s">
        <v>332</v>
      </c>
      <c r="G118" s="165" t="s">
        <v>254</v>
      </c>
      <c r="H118" s="52">
        <f>SUM(2022-G118)</f>
        <v>48</v>
      </c>
      <c r="I118" s="122" t="s">
        <v>15</v>
      </c>
      <c r="J118" s="145" t="s">
        <v>16</v>
      </c>
      <c r="K118" s="161">
        <f>SUM(COUNTIF(M118:U118,"&gt;-1"))</f>
        <v>2</v>
      </c>
      <c r="L118" s="143">
        <f>SUM(M118:U118)</f>
        <v>48</v>
      </c>
      <c r="M118" s="125">
        <v>18</v>
      </c>
      <c r="N118" s="179">
        <v>30</v>
      </c>
      <c r="O118" s="175"/>
      <c r="P118" s="180"/>
      <c r="Q118" s="177"/>
      <c r="R118" s="176"/>
      <c r="S118" s="138"/>
      <c r="T118" s="120"/>
      <c r="U118" s="120"/>
    </row>
    <row r="119" spans="1:21" x14ac:dyDescent="0.3">
      <c r="A119" s="100">
        <v>115</v>
      </c>
      <c r="B119" s="199" t="s">
        <v>698</v>
      </c>
      <c r="C119" s="139"/>
      <c r="D119" s="120"/>
      <c r="E119" s="190" t="s">
        <v>538</v>
      </c>
      <c r="F119" s="78" t="s">
        <v>247</v>
      </c>
      <c r="G119" s="166" t="s">
        <v>539</v>
      </c>
      <c r="H119" s="166">
        <f>SUM(2022-G119)</f>
        <v>61</v>
      </c>
      <c r="I119" s="78" t="s">
        <v>180</v>
      </c>
      <c r="J119" s="144" t="s">
        <v>17</v>
      </c>
      <c r="K119" s="161">
        <f>SUM(COUNTIF(M119:U119,"&gt;-1"))</f>
        <v>1</v>
      </c>
      <c r="L119" s="143">
        <f>SUM(M119:U119)</f>
        <v>47.368421052631582</v>
      </c>
      <c r="M119" s="125"/>
      <c r="N119" s="175"/>
      <c r="O119" s="175"/>
      <c r="P119" s="181">
        <v>47.368421052631582</v>
      </c>
      <c r="Q119" s="175"/>
      <c r="R119" s="176"/>
      <c r="S119" s="138"/>
      <c r="T119" s="119"/>
      <c r="U119" s="119"/>
    </row>
    <row r="120" spans="1:21" x14ac:dyDescent="0.3">
      <c r="A120" s="100">
        <v>116</v>
      </c>
      <c r="B120" s="144" t="s">
        <v>696</v>
      </c>
      <c r="C120" s="120"/>
      <c r="D120" s="120"/>
      <c r="E120" s="190" t="s">
        <v>506</v>
      </c>
      <c r="F120" s="78" t="s">
        <v>234</v>
      </c>
      <c r="G120" s="166" t="s">
        <v>245</v>
      </c>
      <c r="H120" s="166">
        <f>SUM(2022-G120)</f>
        <v>35</v>
      </c>
      <c r="I120" s="122" t="s">
        <v>15</v>
      </c>
      <c r="J120" s="144" t="s">
        <v>17</v>
      </c>
      <c r="K120" s="161">
        <f>SUM(COUNTIF(M120:U120,"&gt;-1"))</f>
        <v>1</v>
      </c>
      <c r="L120" s="143">
        <f>SUM(M120:U120)</f>
        <v>46.153846153846153</v>
      </c>
      <c r="M120" s="125"/>
      <c r="N120" s="175"/>
      <c r="O120" s="175"/>
      <c r="P120" s="181">
        <v>46.153846153846153</v>
      </c>
      <c r="Q120" s="176"/>
      <c r="R120" s="176"/>
      <c r="S120" s="120"/>
      <c r="T120" s="119"/>
      <c r="U120" s="119"/>
    </row>
    <row r="121" spans="1:21" x14ac:dyDescent="0.3">
      <c r="A121" s="100">
        <v>117</v>
      </c>
      <c r="B121" s="119" t="s">
        <v>699</v>
      </c>
      <c r="C121" s="139"/>
      <c r="D121" s="120"/>
      <c r="E121" s="197" t="s">
        <v>822</v>
      </c>
      <c r="F121" s="159"/>
      <c r="G121" s="159">
        <v>1970</v>
      </c>
      <c r="H121" s="168">
        <v>52</v>
      </c>
      <c r="I121" s="224" t="s">
        <v>21</v>
      </c>
      <c r="J121" s="144" t="s">
        <v>17</v>
      </c>
      <c r="K121" s="161">
        <f>SUM(COUNTIF(M121:U121,"&gt;-1"))</f>
        <v>1</v>
      </c>
      <c r="L121" s="143">
        <f>SUM(M121:U121)</f>
        <v>45</v>
      </c>
      <c r="M121" s="198">
        <v>45</v>
      </c>
      <c r="N121" s="176"/>
      <c r="O121" s="177"/>
      <c r="P121" s="175"/>
      <c r="Q121" s="120"/>
      <c r="R121" s="176"/>
      <c r="S121" s="138"/>
      <c r="T121" s="120"/>
      <c r="U121" s="120"/>
    </row>
    <row r="122" spans="1:21" ht="16.5" customHeight="1" x14ac:dyDescent="0.3">
      <c r="A122" s="100">
        <v>118</v>
      </c>
      <c r="B122" s="126" t="s">
        <v>697</v>
      </c>
      <c r="C122" s="120"/>
      <c r="D122" s="120"/>
      <c r="E122" s="190" t="s">
        <v>495</v>
      </c>
      <c r="F122" s="78" t="s">
        <v>242</v>
      </c>
      <c r="G122" s="166" t="s">
        <v>318</v>
      </c>
      <c r="H122" s="166">
        <f>SUM(2022-G122)</f>
        <v>43</v>
      </c>
      <c r="I122" s="78" t="s">
        <v>185</v>
      </c>
      <c r="J122" s="144" t="s">
        <v>17</v>
      </c>
      <c r="K122" s="161">
        <f>SUM(COUNTIF(M122:U122,"&gt;-1"))</f>
        <v>1</v>
      </c>
      <c r="L122" s="143">
        <f>SUM(M122:U122)</f>
        <v>43.589743589743591</v>
      </c>
      <c r="M122" s="125"/>
      <c r="N122" s="175"/>
      <c r="O122" s="175"/>
      <c r="P122" s="181">
        <v>43.589743589743591</v>
      </c>
      <c r="Q122" s="176"/>
      <c r="R122" s="176"/>
      <c r="S122" s="138"/>
      <c r="T122" s="120"/>
      <c r="U122" s="120"/>
    </row>
    <row r="123" spans="1:21" x14ac:dyDescent="0.3">
      <c r="A123" s="100">
        <v>119</v>
      </c>
      <c r="B123" s="144" t="s">
        <v>696</v>
      </c>
      <c r="C123" s="120"/>
      <c r="D123" s="120"/>
      <c r="E123" s="155" t="s">
        <v>415</v>
      </c>
      <c r="F123" s="100" t="s">
        <v>393</v>
      </c>
      <c r="G123" s="164">
        <v>2004</v>
      </c>
      <c r="H123" s="164">
        <f>SUM(2022-G123)</f>
        <v>18</v>
      </c>
      <c r="I123" s="222" t="s">
        <v>25</v>
      </c>
      <c r="J123" s="144" t="s">
        <v>17</v>
      </c>
      <c r="K123" s="161">
        <f>SUM(COUNTIF(M123:U123,"&gt;-1"))</f>
        <v>1</v>
      </c>
      <c r="L123" s="143">
        <f>SUM(M123:U123)</f>
        <v>42.857142857142861</v>
      </c>
      <c r="M123" s="125"/>
      <c r="N123" s="175"/>
      <c r="O123" s="176">
        <v>42.857142857142861</v>
      </c>
      <c r="P123" s="180"/>
      <c r="Q123" s="176"/>
      <c r="R123" s="176"/>
      <c r="S123" s="138"/>
      <c r="T123" s="120"/>
      <c r="U123" s="120"/>
    </row>
    <row r="124" spans="1:21" x14ac:dyDescent="0.3">
      <c r="A124" s="100">
        <v>120</v>
      </c>
      <c r="B124" s="126" t="s">
        <v>697</v>
      </c>
      <c r="C124" s="120"/>
      <c r="D124" s="120"/>
      <c r="E124" s="189" t="s">
        <v>264</v>
      </c>
      <c r="F124" s="105" t="s">
        <v>265</v>
      </c>
      <c r="G124" s="167" t="s">
        <v>254</v>
      </c>
      <c r="H124" s="52">
        <f>SUM(2022-G124)</f>
        <v>48</v>
      </c>
      <c r="I124" s="223" t="s">
        <v>18</v>
      </c>
      <c r="J124" s="144" t="s">
        <v>17</v>
      </c>
      <c r="K124" s="161">
        <f>SUM(COUNTIF(M124:U124,"&gt;-1"))</f>
        <v>1</v>
      </c>
      <c r="L124" s="143">
        <f>SUM(M124:U124)</f>
        <v>42.857142857142861</v>
      </c>
      <c r="M124" s="125"/>
      <c r="N124" s="179">
        <v>42.857142857142861</v>
      </c>
      <c r="O124" s="175"/>
      <c r="P124" s="180"/>
      <c r="Q124" s="176"/>
      <c r="R124" s="176"/>
      <c r="S124" s="138"/>
      <c r="T124" s="120"/>
      <c r="U124" s="120"/>
    </row>
    <row r="125" spans="1:21" x14ac:dyDescent="0.3">
      <c r="A125" s="100">
        <v>121</v>
      </c>
      <c r="B125" s="147" t="s">
        <v>695</v>
      </c>
      <c r="C125" s="120"/>
      <c r="D125" s="120"/>
      <c r="E125" s="190" t="s">
        <v>604</v>
      </c>
      <c r="F125" s="78" t="s">
        <v>605</v>
      </c>
      <c r="G125" s="166" t="s">
        <v>290</v>
      </c>
      <c r="H125" s="166">
        <f>SUM(2022-G125)</f>
        <v>52</v>
      </c>
      <c r="I125" s="78" t="s">
        <v>168</v>
      </c>
      <c r="J125" s="145" t="s">
        <v>16</v>
      </c>
      <c r="K125" s="161">
        <f>SUM(COUNTIF(M125:U125,"&gt;-1"))</f>
        <v>1</v>
      </c>
      <c r="L125" s="143">
        <f>SUM(M125:U125)</f>
        <v>42.857142857142861</v>
      </c>
      <c r="M125" s="125"/>
      <c r="N125" s="175"/>
      <c r="O125" s="175"/>
      <c r="P125" s="181">
        <v>42.857142857142861</v>
      </c>
      <c r="Q125" s="176"/>
      <c r="R125" s="176"/>
      <c r="S125" s="138"/>
      <c r="T125" s="120"/>
      <c r="U125" s="120"/>
    </row>
    <row r="126" spans="1:21" x14ac:dyDescent="0.3">
      <c r="A126" s="100">
        <v>122</v>
      </c>
      <c r="B126" s="146" t="s">
        <v>699</v>
      </c>
      <c r="C126" s="139"/>
      <c r="D126" s="120"/>
      <c r="E126" s="190" t="s">
        <v>501</v>
      </c>
      <c r="F126" s="78" t="s">
        <v>259</v>
      </c>
      <c r="G126" s="166" t="s">
        <v>281</v>
      </c>
      <c r="H126" s="166">
        <f>SUM(2022-G126)</f>
        <v>55</v>
      </c>
      <c r="I126" s="122" t="s">
        <v>15</v>
      </c>
      <c r="J126" s="144" t="s">
        <v>17</v>
      </c>
      <c r="K126" s="161">
        <f>SUM(COUNTIF(M126:U126,"&gt;-1"))</f>
        <v>3</v>
      </c>
      <c r="L126" s="143">
        <f>SUM(M126:U126)</f>
        <v>41.31578947368422</v>
      </c>
      <c r="M126" s="125">
        <v>5</v>
      </c>
      <c r="N126" s="175"/>
      <c r="O126" s="175"/>
      <c r="P126" s="181">
        <v>26.31578947368422</v>
      </c>
      <c r="Q126" s="177"/>
      <c r="R126" s="176">
        <v>10</v>
      </c>
      <c r="S126" s="138"/>
      <c r="T126" s="119"/>
      <c r="U126" s="120"/>
    </row>
    <row r="127" spans="1:21" x14ac:dyDescent="0.3">
      <c r="A127" s="100">
        <v>123</v>
      </c>
      <c r="B127" s="126" t="s">
        <v>697</v>
      </c>
      <c r="C127" s="120"/>
      <c r="D127" s="120"/>
      <c r="E127" s="188" t="s">
        <v>267</v>
      </c>
      <c r="F127" s="36" t="s">
        <v>268</v>
      </c>
      <c r="G127" s="165" t="s">
        <v>203</v>
      </c>
      <c r="H127" s="52">
        <f>SUM(2022-G127)</f>
        <v>46</v>
      </c>
      <c r="I127" s="122" t="s">
        <v>15</v>
      </c>
      <c r="J127" s="144" t="s">
        <v>17</v>
      </c>
      <c r="K127" s="161">
        <f>SUM(COUNTIF(M127:U127,"&gt;-1"))</f>
        <v>3</v>
      </c>
      <c r="L127" s="143">
        <f>SUM(M127:U127)</f>
        <v>40.263736263736263</v>
      </c>
      <c r="M127" s="125">
        <v>4</v>
      </c>
      <c r="N127" s="179">
        <v>28.571428571428569</v>
      </c>
      <c r="O127" s="175"/>
      <c r="P127" s="181">
        <v>7.6923076923076934</v>
      </c>
      <c r="Q127" s="176"/>
      <c r="R127" s="176"/>
      <c r="S127" s="120"/>
      <c r="T127" s="120"/>
      <c r="U127" s="119"/>
    </row>
    <row r="128" spans="1:21" x14ac:dyDescent="0.3">
      <c r="A128" s="100">
        <v>124</v>
      </c>
      <c r="B128" s="147" t="s">
        <v>695</v>
      </c>
      <c r="C128" s="137"/>
      <c r="D128" s="120"/>
      <c r="E128" s="189" t="s">
        <v>328</v>
      </c>
      <c r="F128" s="105" t="s">
        <v>329</v>
      </c>
      <c r="G128" s="165" t="s">
        <v>245</v>
      </c>
      <c r="H128" s="52">
        <f>SUM(2022-G128)</f>
        <v>35</v>
      </c>
      <c r="I128" s="223" t="s">
        <v>330</v>
      </c>
      <c r="J128" s="145" t="s">
        <v>16</v>
      </c>
      <c r="K128" s="161">
        <f>SUM(COUNTIF(M128:U128,"&gt;-1"))</f>
        <v>1</v>
      </c>
      <c r="L128" s="143">
        <f>SUM(M128:U128)</f>
        <v>40</v>
      </c>
      <c r="M128" s="125"/>
      <c r="N128" s="179">
        <v>40</v>
      </c>
      <c r="O128" s="175"/>
      <c r="P128" s="180"/>
      <c r="Q128" s="176"/>
      <c r="R128" s="176"/>
      <c r="S128" s="138"/>
      <c r="T128" s="119"/>
      <c r="U128" s="119"/>
    </row>
    <row r="129" spans="1:22" x14ac:dyDescent="0.3">
      <c r="A129" s="100">
        <v>125</v>
      </c>
      <c r="B129" s="144" t="s">
        <v>696</v>
      </c>
      <c r="C129" s="120"/>
      <c r="D129" s="120"/>
      <c r="E129" s="190" t="s">
        <v>510</v>
      </c>
      <c r="F129" s="78" t="s">
        <v>244</v>
      </c>
      <c r="G129" s="166" t="s">
        <v>245</v>
      </c>
      <c r="H129" s="166">
        <f>SUM(2022-G129)</f>
        <v>35</v>
      </c>
      <c r="I129" s="78"/>
      <c r="J129" s="144" t="s">
        <v>17</v>
      </c>
      <c r="K129" s="161">
        <f>SUM(COUNTIF(M129:U129,"&gt;-1"))</f>
        <v>1</v>
      </c>
      <c r="L129" s="143">
        <f>SUM(M129:U129)</f>
        <v>38.46153846153846</v>
      </c>
      <c r="M129" s="125"/>
      <c r="N129" s="175"/>
      <c r="O129" s="175"/>
      <c r="P129" s="181">
        <v>38.46153846153846</v>
      </c>
      <c r="Q129" s="176"/>
      <c r="R129" s="176"/>
      <c r="S129" s="138"/>
      <c r="T129" s="138"/>
      <c r="U129" s="120"/>
    </row>
    <row r="130" spans="1:22" x14ac:dyDescent="0.3">
      <c r="A130" s="100">
        <v>126</v>
      </c>
      <c r="B130" s="126" t="s">
        <v>697</v>
      </c>
      <c r="C130" s="120"/>
      <c r="D130" s="120"/>
      <c r="E130" s="190" t="s">
        <v>515</v>
      </c>
      <c r="F130" s="78" t="s">
        <v>516</v>
      </c>
      <c r="G130" s="166" t="s">
        <v>431</v>
      </c>
      <c r="H130" s="166">
        <f>SUM(2022-G130)</f>
        <v>40</v>
      </c>
      <c r="I130" s="78" t="s">
        <v>517</v>
      </c>
      <c r="J130" s="144" t="s">
        <v>17</v>
      </c>
      <c r="K130" s="161">
        <f>SUM(COUNTIF(M130:U130,"&gt;-1"))</f>
        <v>1</v>
      </c>
      <c r="L130" s="143">
        <f>SUM(M130:U130)</f>
        <v>38.46153846153846</v>
      </c>
      <c r="M130" s="125"/>
      <c r="N130" s="175"/>
      <c r="O130" s="175"/>
      <c r="P130" s="181">
        <v>38.46153846153846</v>
      </c>
      <c r="Q130" s="176"/>
      <c r="R130" s="176"/>
      <c r="S130" s="138"/>
      <c r="T130" s="120"/>
      <c r="U130" s="120"/>
    </row>
    <row r="131" spans="1:22" x14ac:dyDescent="0.3">
      <c r="A131" s="100">
        <v>127</v>
      </c>
      <c r="B131" s="147" t="s">
        <v>695</v>
      </c>
      <c r="C131" s="120"/>
      <c r="D131" s="120"/>
      <c r="E131" s="190" t="s">
        <v>619</v>
      </c>
      <c r="F131" s="78" t="s">
        <v>620</v>
      </c>
      <c r="G131" s="166" t="s">
        <v>266</v>
      </c>
      <c r="H131" s="166">
        <f>SUM(2022-G131)</f>
        <v>42</v>
      </c>
      <c r="I131" s="78"/>
      <c r="J131" s="145" t="s">
        <v>16</v>
      </c>
      <c r="K131" s="161">
        <f>SUM(COUNTIF(M131:U131,"&gt;-1"))</f>
        <v>1</v>
      </c>
      <c r="L131" s="143">
        <f>SUM(M131:U131)</f>
        <v>38.095238095238095</v>
      </c>
      <c r="M131" s="125"/>
      <c r="N131" s="175"/>
      <c r="O131" s="175"/>
      <c r="P131" s="181">
        <v>38.095238095238095</v>
      </c>
      <c r="Q131" s="176"/>
      <c r="R131" s="176"/>
      <c r="S131" s="138"/>
      <c r="T131" s="119"/>
      <c r="U131" s="120"/>
    </row>
    <row r="132" spans="1:22" x14ac:dyDescent="0.3">
      <c r="A132" s="100">
        <v>128</v>
      </c>
      <c r="B132" s="145" t="s">
        <v>694</v>
      </c>
      <c r="C132" s="120"/>
      <c r="D132" s="120"/>
      <c r="E132" s="190" t="s">
        <v>590</v>
      </c>
      <c r="F132" s="78" t="s">
        <v>591</v>
      </c>
      <c r="G132" s="166" t="s">
        <v>312</v>
      </c>
      <c r="H132" s="166">
        <f>SUM(2022-G132)</f>
        <v>21</v>
      </c>
      <c r="I132" s="78"/>
      <c r="J132" s="145" t="s">
        <v>16</v>
      </c>
      <c r="K132" s="161">
        <f>SUM(COUNTIF(M132:U132,"&gt;-1"))</f>
        <v>1</v>
      </c>
      <c r="L132" s="143">
        <f>SUM(M132:U132)</f>
        <v>37.5</v>
      </c>
      <c r="M132" s="125"/>
      <c r="N132" s="175"/>
      <c r="O132" s="175"/>
      <c r="P132" s="181">
        <v>37.5</v>
      </c>
      <c r="Q132" s="176"/>
      <c r="R132" s="176"/>
      <c r="S132" s="120"/>
      <c r="T132" s="120"/>
      <c r="U132" s="120"/>
    </row>
    <row r="133" spans="1:22" x14ac:dyDescent="0.3">
      <c r="A133" s="100">
        <v>129</v>
      </c>
      <c r="B133" s="199" t="s">
        <v>698</v>
      </c>
      <c r="C133" s="139"/>
      <c r="D133" s="120"/>
      <c r="E133" s="191" t="s">
        <v>772</v>
      </c>
      <c r="F133" s="160" t="s">
        <v>268</v>
      </c>
      <c r="G133" s="164">
        <v>1944</v>
      </c>
      <c r="H133" s="164">
        <f>SUM(2022-G133)</f>
        <v>78</v>
      </c>
      <c r="I133" s="222" t="s">
        <v>731</v>
      </c>
      <c r="J133" s="144" t="s">
        <v>17</v>
      </c>
      <c r="K133" s="161">
        <f>SUM(COUNTIF(M133:U133,"&gt;-1"))</f>
        <v>1</v>
      </c>
      <c r="L133" s="143">
        <f>SUM(M133:U133)</f>
        <v>37.5</v>
      </c>
      <c r="M133" s="125"/>
      <c r="N133" s="175"/>
      <c r="O133" s="176"/>
      <c r="P133" s="177"/>
      <c r="Q133" s="178">
        <v>37.5</v>
      </c>
      <c r="R133" s="176"/>
      <c r="S133" s="138"/>
      <c r="T133" s="120"/>
      <c r="U133" s="120"/>
    </row>
    <row r="134" spans="1:22" x14ac:dyDescent="0.3">
      <c r="A134" s="100">
        <v>130</v>
      </c>
      <c r="B134" s="146" t="s">
        <v>699</v>
      </c>
      <c r="C134" s="120"/>
      <c r="D134" s="120"/>
      <c r="E134" s="155" t="s">
        <v>409</v>
      </c>
      <c r="F134" s="100" t="s">
        <v>237</v>
      </c>
      <c r="G134" s="164">
        <v>1966</v>
      </c>
      <c r="H134" s="164">
        <f>SUM(2022-G134)</f>
        <v>56</v>
      </c>
      <c r="I134" s="222" t="s">
        <v>23</v>
      </c>
      <c r="J134" s="144" t="s">
        <v>17</v>
      </c>
      <c r="K134" s="161">
        <f>SUM(COUNTIF(M134:U134,"&gt;-1"))</f>
        <v>2</v>
      </c>
      <c r="L134" s="143">
        <f>SUM(M134:U134)</f>
        <v>36.666666666666657</v>
      </c>
      <c r="M134" s="125"/>
      <c r="N134" s="175"/>
      <c r="O134" s="176">
        <v>16.666666666666657</v>
      </c>
      <c r="P134" s="180"/>
      <c r="Q134" s="178">
        <v>20</v>
      </c>
      <c r="R134" s="176"/>
      <c r="S134" s="138"/>
      <c r="T134" s="119"/>
      <c r="U134" s="120"/>
    </row>
    <row r="135" spans="1:22" x14ac:dyDescent="0.3">
      <c r="A135" s="100">
        <v>131</v>
      </c>
      <c r="B135" s="126" t="s">
        <v>697</v>
      </c>
      <c r="C135" s="137"/>
      <c r="D135" s="120"/>
      <c r="E135" s="190" t="s">
        <v>523</v>
      </c>
      <c r="F135" s="78" t="s">
        <v>268</v>
      </c>
      <c r="G135" s="166" t="s">
        <v>257</v>
      </c>
      <c r="H135" s="166">
        <f>SUM(2022-G135)</f>
        <v>47</v>
      </c>
      <c r="I135" s="78" t="s">
        <v>150</v>
      </c>
      <c r="J135" s="144" t="s">
        <v>17</v>
      </c>
      <c r="K135" s="161">
        <f>SUM(COUNTIF(M135:U135,"&gt;-1"))</f>
        <v>1</v>
      </c>
      <c r="L135" s="143">
        <f>SUM(M135:U135)</f>
        <v>35.897435897435898</v>
      </c>
      <c r="M135" s="125"/>
      <c r="N135" s="175"/>
      <c r="O135" s="175"/>
      <c r="P135" s="181">
        <v>35.897435897435898</v>
      </c>
      <c r="Q135" s="176"/>
      <c r="R135" s="176"/>
      <c r="S135" s="138"/>
      <c r="T135" s="120"/>
      <c r="U135" s="120"/>
    </row>
    <row r="136" spans="1:22" x14ac:dyDescent="0.3">
      <c r="A136" s="100">
        <v>132</v>
      </c>
      <c r="B136" s="119" t="s">
        <v>699</v>
      </c>
      <c r="C136" s="139"/>
      <c r="D136" s="120"/>
      <c r="E136" s="197" t="s">
        <v>823</v>
      </c>
      <c r="F136" s="159"/>
      <c r="G136" s="159">
        <v>1968</v>
      </c>
      <c r="H136" s="168">
        <v>54</v>
      </c>
      <c r="I136" s="226" t="s">
        <v>19</v>
      </c>
      <c r="J136" s="144" t="s">
        <v>17</v>
      </c>
      <c r="K136" s="161">
        <f>SUM(COUNTIF(M136:U136,"&gt;-1"))</f>
        <v>1</v>
      </c>
      <c r="L136" s="143">
        <f>SUM(M136:U136)</f>
        <v>35</v>
      </c>
      <c r="M136" s="198">
        <v>35</v>
      </c>
      <c r="N136" s="176"/>
      <c r="O136" s="177"/>
      <c r="P136" s="175"/>
      <c r="Q136" s="120"/>
      <c r="R136" s="176"/>
      <c r="S136" s="120"/>
      <c r="T136" s="120"/>
      <c r="U136" s="120"/>
    </row>
    <row r="137" spans="1:22" x14ac:dyDescent="0.3">
      <c r="A137" s="100">
        <v>133</v>
      </c>
      <c r="B137" s="147" t="s">
        <v>695</v>
      </c>
      <c r="C137" s="120"/>
      <c r="D137" s="120"/>
      <c r="E137" s="190" t="s">
        <v>622</v>
      </c>
      <c r="F137" s="78" t="s">
        <v>554</v>
      </c>
      <c r="G137" s="166" t="s">
        <v>318</v>
      </c>
      <c r="H137" s="166">
        <f>SUM(2022-G137)</f>
        <v>43</v>
      </c>
      <c r="I137" s="78"/>
      <c r="J137" s="145" t="s">
        <v>16</v>
      </c>
      <c r="K137" s="161">
        <f>SUM(COUNTIF(M137:U137,"&gt;-1"))</f>
        <v>1</v>
      </c>
      <c r="L137" s="143">
        <f>SUM(M137:U137)</f>
        <v>33.333333333333343</v>
      </c>
      <c r="M137" s="125"/>
      <c r="N137" s="175"/>
      <c r="O137" s="175"/>
      <c r="P137" s="181">
        <v>33.333333333333343</v>
      </c>
      <c r="Q137" s="176"/>
      <c r="R137" s="176"/>
      <c r="S137" s="138"/>
      <c r="T137" s="138"/>
      <c r="U137" s="120"/>
    </row>
    <row r="138" spans="1:22" x14ac:dyDescent="0.3">
      <c r="A138" s="100">
        <v>134</v>
      </c>
      <c r="B138" s="126" t="s">
        <v>697</v>
      </c>
      <c r="C138" s="120"/>
      <c r="D138" s="120"/>
      <c r="E138" s="190" t="s">
        <v>526</v>
      </c>
      <c r="F138" s="78" t="s">
        <v>527</v>
      </c>
      <c r="G138" s="166" t="s">
        <v>254</v>
      </c>
      <c r="H138" s="166">
        <f>SUM(2022-G138)</f>
        <v>48</v>
      </c>
      <c r="I138" s="78" t="s">
        <v>528</v>
      </c>
      <c r="J138" s="144" t="s">
        <v>17</v>
      </c>
      <c r="K138" s="161">
        <f>SUM(COUNTIF(M138:U138,"&gt;-1"))</f>
        <v>1</v>
      </c>
      <c r="L138" s="143">
        <f>SUM(M138:U138)</f>
        <v>33.333333333333343</v>
      </c>
      <c r="M138" s="125"/>
      <c r="N138" s="175"/>
      <c r="O138" s="175"/>
      <c r="P138" s="181">
        <v>33.333333333333343</v>
      </c>
      <c r="Q138" s="176"/>
      <c r="R138" s="176"/>
      <c r="S138" s="138"/>
      <c r="T138" s="120"/>
      <c r="U138" s="119"/>
    </row>
    <row r="139" spans="1:22" x14ac:dyDescent="0.3">
      <c r="A139" s="100">
        <v>135</v>
      </c>
      <c r="B139" s="146" t="s">
        <v>699</v>
      </c>
      <c r="C139" s="139"/>
      <c r="D139" s="120"/>
      <c r="E139" s="155" t="s">
        <v>408</v>
      </c>
      <c r="F139" s="100" t="s">
        <v>405</v>
      </c>
      <c r="G139" s="164">
        <v>1969</v>
      </c>
      <c r="H139" s="164">
        <f>SUM(2022-G139)</f>
        <v>53</v>
      </c>
      <c r="I139" s="222" t="s">
        <v>403</v>
      </c>
      <c r="J139" s="144" t="s">
        <v>17</v>
      </c>
      <c r="K139" s="161">
        <f>SUM(COUNTIF(M139:U139,"&gt;-1"))</f>
        <v>1</v>
      </c>
      <c r="L139" s="143">
        <f>SUM(M139:U139)</f>
        <v>33.333333333333343</v>
      </c>
      <c r="M139" s="125"/>
      <c r="N139" s="175"/>
      <c r="O139" s="176">
        <v>33.333333333333343</v>
      </c>
      <c r="P139" s="180"/>
      <c r="Q139" s="175"/>
      <c r="R139" s="176"/>
      <c r="S139" s="138"/>
      <c r="T139" s="120"/>
      <c r="U139" s="120"/>
    </row>
    <row r="140" spans="1:22" x14ac:dyDescent="0.3">
      <c r="A140" s="100">
        <v>136</v>
      </c>
      <c r="B140" s="119" t="s">
        <v>697</v>
      </c>
      <c r="C140" s="139"/>
      <c r="D140" s="120"/>
      <c r="E140" s="197" t="s">
        <v>803</v>
      </c>
      <c r="F140" s="159"/>
      <c r="G140" s="159">
        <v>1978</v>
      </c>
      <c r="H140" s="168">
        <v>44</v>
      </c>
      <c r="I140" s="224" t="s">
        <v>804</v>
      </c>
      <c r="J140" s="144" t="s">
        <v>17</v>
      </c>
      <c r="K140" s="161">
        <f>SUM(COUNTIF(M140:U140,"&gt;-1"))</f>
        <v>1</v>
      </c>
      <c r="L140" s="143">
        <f>SUM(M140:U140)</f>
        <v>33</v>
      </c>
      <c r="M140" s="198">
        <v>33</v>
      </c>
      <c r="N140" s="176"/>
      <c r="O140" s="177"/>
      <c r="P140" s="175"/>
      <c r="Q140" s="120"/>
      <c r="R140" s="176"/>
      <c r="S140" s="138"/>
      <c r="T140" s="120"/>
      <c r="U140" s="120"/>
    </row>
    <row r="141" spans="1:22" x14ac:dyDescent="0.3">
      <c r="A141" s="100">
        <v>137</v>
      </c>
      <c r="B141" s="119" t="s">
        <v>699</v>
      </c>
      <c r="C141" s="139"/>
      <c r="D141" s="120"/>
      <c r="E141" s="197" t="s">
        <v>824</v>
      </c>
      <c r="F141" s="159"/>
      <c r="G141" s="159">
        <v>1963</v>
      </c>
      <c r="H141" s="168">
        <v>59</v>
      </c>
      <c r="I141" s="224" t="s">
        <v>21</v>
      </c>
      <c r="J141" s="144" t="s">
        <v>17</v>
      </c>
      <c r="K141" s="161">
        <f>SUM(COUNTIF(M141:U141,"&gt;-1"))</f>
        <v>1</v>
      </c>
      <c r="L141" s="143">
        <f>SUM(M141:U141)</f>
        <v>33</v>
      </c>
      <c r="M141" s="198">
        <v>33</v>
      </c>
      <c r="N141" s="176"/>
      <c r="O141" s="177"/>
      <c r="P141" s="175"/>
      <c r="Q141" s="120"/>
      <c r="R141" s="176"/>
      <c r="S141" s="138"/>
      <c r="T141" s="120"/>
      <c r="U141" s="119"/>
    </row>
    <row r="142" spans="1:22" x14ac:dyDescent="0.3">
      <c r="A142" s="100">
        <v>138</v>
      </c>
      <c r="B142" s="199" t="s">
        <v>698</v>
      </c>
      <c r="C142" s="139"/>
      <c r="D142" s="120"/>
      <c r="E142" s="190" t="s">
        <v>635</v>
      </c>
      <c r="F142" s="78" t="s">
        <v>636</v>
      </c>
      <c r="G142" s="166" t="s">
        <v>637</v>
      </c>
      <c r="H142" s="166">
        <f>SUM(2022-G142)</f>
        <v>72</v>
      </c>
      <c r="I142" s="78" t="s">
        <v>21</v>
      </c>
      <c r="J142" s="144" t="s">
        <v>17</v>
      </c>
      <c r="K142" s="161">
        <f>SUM(COUNTIF(M142:U142,"&gt;-1"))</f>
        <v>2</v>
      </c>
      <c r="L142" s="143">
        <f>SUM(M142:U142)</f>
        <v>32.789473684210535</v>
      </c>
      <c r="M142" s="125">
        <v>17</v>
      </c>
      <c r="N142" s="175"/>
      <c r="O142" s="175"/>
      <c r="P142" s="181">
        <v>15.789473684210535</v>
      </c>
      <c r="Q142" s="175"/>
      <c r="R142" s="176"/>
      <c r="S142" s="120"/>
      <c r="T142" s="138"/>
      <c r="U142" s="120"/>
      <c r="V142" s="128"/>
    </row>
    <row r="143" spans="1:22" x14ac:dyDescent="0.3">
      <c r="A143" s="100">
        <v>139</v>
      </c>
      <c r="B143" s="146" t="s">
        <v>699</v>
      </c>
      <c r="C143" s="120"/>
      <c r="D143" s="120"/>
      <c r="E143" s="190" t="s">
        <v>616</v>
      </c>
      <c r="F143" s="78" t="s">
        <v>300</v>
      </c>
      <c r="G143" s="166" t="s">
        <v>343</v>
      </c>
      <c r="H143" s="166">
        <f>SUM(2022-G143)</f>
        <v>57</v>
      </c>
      <c r="I143" s="78" t="s">
        <v>21</v>
      </c>
      <c r="J143" s="144" t="s">
        <v>17</v>
      </c>
      <c r="K143" s="161">
        <f>SUM(COUNTIF(M143:U143,"&gt;-1"))</f>
        <v>1</v>
      </c>
      <c r="L143" s="143">
        <f>SUM(M143:U143)</f>
        <v>31.578947368421055</v>
      </c>
      <c r="M143" s="125"/>
      <c r="N143" s="175"/>
      <c r="O143" s="175"/>
      <c r="P143" s="181">
        <v>31.578947368421055</v>
      </c>
      <c r="Q143" s="176"/>
      <c r="R143" s="176"/>
      <c r="S143" s="138"/>
      <c r="T143" s="120"/>
      <c r="U143" s="120"/>
      <c r="V143" s="128"/>
    </row>
    <row r="144" spans="1:22" x14ac:dyDescent="0.3">
      <c r="A144" s="100">
        <v>140</v>
      </c>
      <c r="B144" s="144" t="s">
        <v>696</v>
      </c>
      <c r="C144" s="120"/>
      <c r="D144" s="120"/>
      <c r="E144" s="189" t="s">
        <v>241</v>
      </c>
      <c r="F144" s="105" t="s">
        <v>242</v>
      </c>
      <c r="G144" s="165" t="s">
        <v>240</v>
      </c>
      <c r="H144" s="52">
        <f>SUM(2022-G144)</f>
        <v>39</v>
      </c>
      <c r="I144" s="223" t="s">
        <v>20</v>
      </c>
      <c r="J144" s="144" t="s">
        <v>17</v>
      </c>
      <c r="K144" s="161">
        <f>SUM(COUNTIF(M144:U144,"&gt;-1"))</f>
        <v>2</v>
      </c>
      <c r="L144" s="143">
        <f>SUM(M144:U144)</f>
        <v>31</v>
      </c>
      <c r="M144" s="125"/>
      <c r="N144" s="184">
        <v>30</v>
      </c>
      <c r="O144" s="175"/>
      <c r="P144" s="180"/>
      <c r="Q144" s="178">
        <v>1</v>
      </c>
      <c r="R144" s="176"/>
      <c r="S144" s="138"/>
      <c r="T144" s="119"/>
      <c r="U144" s="119"/>
      <c r="V144" s="130"/>
    </row>
    <row r="145" spans="1:22" x14ac:dyDescent="0.3">
      <c r="A145" s="100">
        <v>141</v>
      </c>
      <c r="B145" s="199" t="s">
        <v>698</v>
      </c>
      <c r="C145" s="120"/>
      <c r="D145" s="120"/>
      <c r="E145" s="155" t="s">
        <v>372</v>
      </c>
      <c r="F145" s="100" t="s">
        <v>237</v>
      </c>
      <c r="G145" s="164">
        <v>1954</v>
      </c>
      <c r="H145" s="164">
        <f>SUM(2022-G145)</f>
        <v>68</v>
      </c>
      <c r="I145" s="222" t="s">
        <v>410</v>
      </c>
      <c r="J145" s="144" t="s">
        <v>17</v>
      </c>
      <c r="K145" s="161">
        <f>SUM(COUNTIF(M145:U145,"&gt;-1"))</f>
        <v>2</v>
      </c>
      <c r="L145" s="143">
        <f>SUM(M145:U145)</f>
        <v>31</v>
      </c>
      <c r="M145" s="125"/>
      <c r="N145" s="175"/>
      <c r="O145" s="176">
        <v>30</v>
      </c>
      <c r="P145" s="180"/>
      <c r="Q145" s="178">
        <v>1</v>
      </c>
      <c r="R145" s="176"/>
      <c r="S145" s="138"/>
      <c r="T145" s="138"/>
      <c r="U145" s="120"/>
      <c r="V145" s="130"/>
    </row>
    <row r="146" spans="1:22" x14ac:dyDescent="0.3">
      <c r="A146" s="100">
        <v>142</v>
      </c>
      <c r="B146" s="144" t="s">
        <v>696</v>
      </c>
      <c r="C146" s="139"/>
      <c r="D146" s="120"/>
      <c r="E146" s="190" t="s">
        <v>575</v>
      </c>
      <c r="F146" s="78" t="s">
        <v>562</v>
      </c>
      <c r="G146" s="166" t="s">
        <v>327</v>
      </c>
      <c r="H146" s="166">
        <f>SUM(2022-G146)</f>
        <v>38</v>
      </c>
      <c r="I146" s="78" t="s">
        <v>543</v>
      </c>
      <c r="J146" s="144" t="s">
        <v>17</v>
      </c>
      <c r="K146" s="161">
        <f>SUM(COUNTIF(M146:U146,"&gt;-1"))</f>
        <v>1</v>
      </c>
      <c r="L146" s="143">
        <f>SUM(M146:U146)</f>
        <v>30.769230769230774</v>
      </c>
      <c r="M146" s="125"/>
      <c r="N146" s="175"/>
      <c r="O146" s="175"/>
      <c r="P146" s="181">
        <v>30.769230769230774</v>
      </c>
      <c r="Q146" s="175"/>
      <c r="R146" s="176"/>
      <c r="S146" s="138"/>
      <c r="T146" s="120"/>
      <c r="U146" s="119"/>
      <c r="V146" s="130"/>
    </row>
    <row r="147" spans="1:22" x14ac:dyDescent="0.3">
      <c r="A147" s="100">
        <v>143</v>
      </c>
      <c r="B147" s="144" t="s">
        <v>696</v>
      </c>
      <c r="C147" s="120"/>
      <c r="D147" s="120"/>
      <c r="E147" s="188" t="s">
        <v>689</v>
      </c>
      <c r="F147" s="36" t="s">
        <v>234</v>
      </c>
      <c r="G147" s="165" t="s">
        <v>235</v>
      </c>
      <c r="H147" s="52">
        <f>SUM(2022-G147)</f>
        <v>18</v>
      </c>
      <c r="I147" s="223" t="s">
        <v>224</v>
      </c>
      <c r="J147" s="144" t="s">
        <v>17</v>
      </c>
      <c r="K147" s="161">
        <f>SUM(COUNTIF(M147:U147,"&gt;-1"))</f>
        <v>1</v>
      </c>
      <c r="L147" s="143">
        <f>SUM(M147:U147)</f>
        <v>30</v>
      </c>
      <c r="M147" s="125"/>
      <c r="N147" s="184">
        <v>30</v>
      </c>
      <c r="O147" s="175"/>
      <c r="P147" s="180"/>
      <c r="Q147" s="176"/>
      <c r="R147" s="176"/>
      <c r="S147" s="138"/>
      <c r="T147" s="120"/>
      <c r="U147" s="120"/>
      <c r="V147" s="130"/>
    </row>
    <row r="148" spans="1:22" x14ac:dyDescent="0.3">
      <c r="A148" s="100">
        <v>144</v>
      </c>
      <c r="B148" s="145" t="s">
        <v>694</v>
      </c>
      <c r="C148" s="139"/>
      <c r="D148" s="120"/>
      <c r="E148" s="191" t="s">
        <v>740</v>
      </c>
      <c r="F148" s="160" t="s">
        <v>741</v>
      </c>
      <c r="G148" s="164">
        <v>2004</v>
      </c>
      <c r="H148" s="164">
        <f>SUM(2022-G148)</f>
        <v>18</v>
      </c>
      <c r="I148" s="222" t="s">
        <v>713</v>
      </c>
      <c r="J148" s="145" t="s">
        <v>16</v>
      </c>
      <c r="K148" s="161">
        <f>SUM(COUNTIF(M148:U148,"&gt;-1"))</f>
        <v>1</v>
      </c>
      <c r="L148" s="143">
        <f>SUM(M148:U148)</f>
        <v>30</v>
      </c>
      <c r="M148" s="125"/>
      <c r="N148" s="175"/>
      <c r="O148" s="176"/>
      <c r="P148" s="177"/>
      <c r="Q148" s="178">
        <v>30</v>
      </c>
      <c r="R148" s="176"/>
      <c r="S148" s="138"/>
      <c r="T148" s="120"/>
      <c r="U148" s="120"/>
      <c r="V148" s="130"/>
    </row>
    <row r="149" spans="1:22" x14ac:dyDescent="0.3">
      <c r="A149" s="100">
        <v>145</v>
      </c>
      <c r="B149" s="126" t="s">
        <v>697</v>
      </c>
      <c r="C149" s="120"/>
      <c r="D149" s="120"/>
      <c r="E149" s="155" t="s">
        <v>420</v>
      </c>
      <c r="F149" s="100" t="s">
        <v>300</v>
      </c>
      <c r="G149" s="164">
        <v>1975</v>
      </c>
      <c r="H149" s="164">
        <f>SUM(2022-G149)</f>
        <v>47</v>
      </c>
      <c r="I149" s="222" t="s">
        <v>399</v>
      </c>
      <c r="J149" s="144" t="s">
        <v>17</v>
      </c>
      <c r="K149" s="161">
        <f>SUM(COUNTIF(M149:U149,"&gt;-1"))</f>
        <v>3</v>
      </c>
      <c r="L149" s="143">
        <f>SUM(M149:U149)</f>
        <v>29.666666666666671</v>
      </c>
      <c r="M149" s="125">
        <v>2</v>
      </c>
      <c r="N149" s="175"/>
      <c r="O149" s="176">
        <v>1</v>
      </c>
      <c r="P149" s="180"/>
      <c r="Q149" s="178">
        <v>26.666666666666671</v>
      </c>
      <c r="R149" s="176"/>
      <c r="S149" s="138"/>
      <c r="T149" s="120"/>
      <c r="U149" s="120"/>
      <c r="V149" s="130"/>
    </row>
    <row r="150" spans="1:22" x14ac:dyDescent="0.3">
      <c r="A150" s="100">
        <v>146</v>
      </c>
      <c r="B150" s="119" t="s">
        <v>698</v>
      </c>
      <c r="C150" s="139"/>
      <c r="D150" s="120"/>
      <c r="E150" s="197" t="s">
        <v>836</v>
      </c>
      <c r="F150" s="159"/>
      <c r="G150" s="159">
        <v>1948</v>
      </c>
      <c r="H150" s="168">
        <v>74</v>
      </c>
      <c r="I150" s="226" t="s">
        <v>21</v>
      </c>
      <c r="J150" s="159" t="s">
        <v>17</v>
      </c>
      <c r="K150" s="161">
        <f>SUM(COUNTIF(M150:U150,"&gt;-1"))</f>
        <v>1</v>
      </c>
      <c r="L150" s="143">
        <f>SUM(M150:U150)</f>
        <v>29</v>
      </c>
      <c r="M150" s="198">
        <v>29</v>
      </c>
      <c r="N150" s="176"/>
      <c r="O150" s="177"/>
      <c r="P150" s="175"/>
      <c r="Q150" s="120"/>
      <c r="R150" s="176"/>
      <c r="S150" s="138"/>
      <c r="T150" s="138"/>
      <c r="U150" s="120"/>
      <c r="V150" s="130"/>
    </row>
    <row r="151" spans="1:22" x14ac:dyDescent="0.3">
      <c r="A151" s="100">
        <v>147</v>
      </c>
      <c r="B151" s="147" t="s">
        <v>695</v>
      </c>
      <c r="C151" s="139"/>
      <c r="D151" s="120"/>
      <c r="E151" s="190" t="s">
        <v>647</v>
      </c>
      <c r="F151" s="78" t="s">
        <v>648</v>
      </c>
      <c r="G151" s="166" t="s">
        <v>251</v>
      </c>
      <c r="H151" s="166">
        <f>SUM(2022-G151)</f>
        <v>49</v>
      </c>
      <c r="I151" s="122" t="s">
        <v>15</v>
      </c>
      <c r="J151" s="145" t="s">
        <v>16</v>
      </c>
      <c r="K151" s="161">
        <f>SUM(COUNTIF(M151:U151,"&gt;-1"))</f>
        <v>2</v>
      </c>
      <c r="L151" s="143">
        <f>SUM(M151:U151)</f>
        <v>28.761904761904773</v>
      </c>
      <c r="M151" s="125">
        <v>24</v>
      </c>
      <c r="N151" s="175"/>
      <c r="O151" s="175"/>
      <c r="P151" s="181">
        <v>4.7619047619047734</v>
      </c>
      <c r="Q151" s="177"/>
      <c r="R151" s="176"/>
      <c r="S151" s="138"/>
      <c r="T151" s="119"/>
      <c r="U151" s="120"/>
      <c r="V151" s="130"/>
    </row>
    <row r="152" spans="1:22" x14ac:dyDescent="0.3">
      <c r="A152" s="100">
        <v>148</v>
      </c>
      <c r="B152" s="147" t="s">
        <v>695</v>
      </c>
      <c r="C152" s="139"/>
      <c r="D152" s="120"/>
      <c r="E152" s="155" t="s">
        <v>691</v>
      </c>
      <c r="F152" s="100" t="s">
        <v>388</v>
      </c>
      <c r="G152" s="164">
        <v>1980</v>
      </c>
      <c r="H152" s="164">
        <f>SUM(2022-G152)</f>
        <v>42</v>
      </c>
      <c r="I152" s="222" t="s">
        <v>18</v>
      </c>
      <c r="J152" s="145" t="s">
        <v>16</v>
      </c>
      <c r="K152" s="161">
        <f>SUM(COUNTIF(M152:U152,"&gt;-1"))</f>
        <v>1</v>
      </c>
      <c r="L152" s="143">
        <f>SUM(M152:U152)</f>
        <v>28.571428571428569</v>
      </c>
      <c r="M152" s="125"/>
      <c r="N152" s="175"/>
      <c r="O152" s="176">
        <v>28.571428571428569</v>
      </c>
      <c r="P152" s="180"/>
      <c r="Q152" s="175"/>
      <c r="R152" s="176"/>
      <c r="S152" s="138"/>
      <c r="T152" s="120"/>
      <c r="U152" s="120"/>
      <c r="V152" s="130"/>
    </row>
    <row r="153" spans="1:22" x14ac:dyDescent="0.3">
      <c r="A153" s="100">
        <v>149</v>
      </c>
      <c r="B153" s="147" t="s">
        <v>695</v>
      </c>
      <c r="C153" s="120"/>
      <c r="D153" s="120"/>
      <c r="E153" s="190" t="s">
        <v>626</v>
      </c>
      <c r="F153" s="78" t="s">
        <v>627</v>
      </c>
      <c r="G153" s="166" t="s">
        <v>251</v>
      </c>
      <c r="H153" s="166">
        <f>SUM(2022-G153)</f>
        <v>49</v>
      </c>
      <c r="I153" s="78" t="s">
        <v>44</v>
      </c>
      <c r="J153" s="145" t="s">
        <v>16</v>
      </c>
      <c r="K153" s="161">
        <f>SUM(COUNTIF(M153:U153,"&gt;-1"))</f>
        <v>1</v>
      </c>
      <c r="L153" s="143">
        <f>SUM(M153:U153)</f>
        <v>28.571428571428569</v>
      </c>
      <c r="M153" s="125"/>
      <c r="N153" s="175"/>
      <c r="O153" s="175"/>
      <c r="P153" s="181">
        <v>28.571428571428569</v>
      </c>
      <c r="Q153" s="176"/>
      <c r="R153" s="176"/>
      <c r="S153" s="138"/>
      <c r="T153" s="120"/>
      <c r="U153" s="120"/>
      <c r="V153" s="130"/>
    </row>
    <row r="154" spans="1:22" x14ac:dyDescent="0.3">
      <c r="A154" s="100">
        <v>150</v>
      </c>
      <c r="B154" s="119" t="s">
        <v>696</v>
      </c>
      <c r="C154" s="139"/>
      <c r="D154" s="120"/>
      <c r="E154" s="159" t="s">
        <v>868</v>
      </c>
      <c r="F154" s="159" t="s">
        <v>242</v>
      </c>
      <c r="G154" s="159">
        <v>1984</v>
      </c>
      <c r="H154" s="168">
        <v>38</v>
      </c>
      <c r="I154" s="224" t="s">
        <v>795</v>
      </c>
      <c r="J154" s="144" t="s">
        <v>17</v>
      </c>
      <c r="K154" s="161">
        <f>SUM(COUNTIF(M154:U154,"&gt;-1"))</f>
        <v>2</v>
      </c>
      <c r="L154" s="143">
        <f>SUM(M154:U154)</f>
        <v>28</v>
      </c>
      <c r="M154" s="198">
        <v>18</v>
      </c>
      <c r="N154" s="176"/>
      <c r="O154" s="177"/>
      <c r="P154" s="175"/>
      <c r="Q154" s="120"/>
      <c r="R154" s="176">
        <v>10</v>
      </c>
      <c r="S154" s="138"/>
      <c r="T154" s="120"/>
      <c r="U154" s="120"/>
      <c r="V154" s="130"/>
    </row>
    <row r="155" spans="1:22" x14ac:dyDescent="0.3">
      <c r="A155" s="100">
        <v>151</v>
      </c>
      <c r="B155" s="119" t="s">
        <v>694</v>
      </c>
      <c r="C155" s="139"/>
      <c r="D155" s="120"/>
      <c r="E155" s="197" t="s">
        <v>838</v>
      </c>
      <c r="F155" s="159"/>
      <c r="G155" s="159">
        <v>1997</v>
      </c>
      <c r="H155" s="168">
        <v>25</v>
      </c>
      <c r="I155" s="226" t="s">
        <v>18</v>
      </c>
      <c r="J155" s="145" t="s">
        <v>16</v>
      </c>
      <c r="K155" s="161">
        <f>SUM(COUNTIF(M155:U155,"&gt;-1"))</f>
        <v>1</v>
      </c>
      <c r="L155" s="143">
        <f>SUM(M155:U155)</f>
        <v>26</v>
      </c>
      <c r="M155" s="198">
        <v>26</v>
      </c>
      <c r="N155" s="176"/>
      <c r="O155" s="177"/>
      <c r="P155" s="175"/>
      <c r="Q155" s="120"/>
      <c r="R155" s="176"/>
      <c r="S155" s="138"/>
      <c r="T155" s="120"/>
      <c r="U155" s="120"/>
      <c r="V155" s="130"/>
    </row>
    <row r="156" spans="1:22" x14ac:dyDescent="0.3">
      <c r="A156" s="100">
        <v>152</v>
      </c>
      <c r="B156" s="199" t="s">
        <v>698</v>
      </c>
      <c r="C156" s="120"/>
      <c r="D156" s="120"/>
      <c r="E156" s="155" t="s">
        <v>380</v>
      </c>
      <c r="F156" s="100" t="s">
        <v>377</v>
      </c>
      <c r="G156" s="164">
        <v>1947</v>
      </c>
      <c r="H156" s="164">
        <f>SUM(2022-G156)</f>
        <v>75</v>
      </c>
      <c r="I156" s="222" t="s">
        <v>413</v>
      </c>
      <c r="J156" s="144" t="s">
        <v>17</v>
      </c>
      <c r="K156" s="161">
        <f>SUM(COUNTIF(M156:U156,"&gt;-1"))</f>
        <v>2</v>
      </c>
      <c r="L156" s="143">
        <f>SUM(M156:U156)</f>
        <v>26</v>
      </c>
      <c r="M156" s="125"/>
      <c r="N156" s="175"/>
      <c r="O156" s="176">
        <v>1</v>
      </c>
      <c r="P156" s="180"/>
      <c r="Q156" s="178">
        <v>25</v>
      </c>
      <c r="R156" s="180"/>
      <c r="S156" s="138"/>
      <c r="T156" s="119"/>
      <c r="U156" s="120"/>
      <c r="V156" s="130"/>
    </row>
    <row r="157" spans="1:22" x14ac:dyDescent="0.3">
      <c r="A157" s="100">
        <v>153</v>
      </c>
      <c r="B157" s="126" t="s">
        <v>697</v>
      </c>
      <c r="C157" s="120"/>
      <c r="D157" s="120"/>
      <c r="E157" s="190" t="s">
        <v>559</v>
      </c>
      <c r="F157" s="78" t="s">
        <v>259</v>
      </c>
      <c r="G157" s="166" t="s">
        <v>261</v>
      </c>
      <c r="H157" s="166">
        <f>SUM(2022-G157)</f>
        <v>41</v>
      </c>
      <c r="I157" s="78" t="s">
        <v>199</v>
      </c>
      <c r="J157" s="144" t="s">
        <v>17</v>
      </c>
      <c r="K157" s="161">
        <f>SUM(COUNTIF(M157:U157,"&gt;-1"))</f>
        <v>1</v>
      </c>
      <c r="L157" s="143">
        <f>SUM(M157:U157)</f>
        <v>25.641025641025635</v>
      </c>
      <c r="M157" s="125"/>
      <c r="N157" s="175"/>
      <c r="O157" s="175"/>
      <c r="P157" s="181">
        <v>25.641025641025635</v>
      </c>
      <c r="Q157" s="176"/>
      <c r="R157" s="180"/>
      <c r="S157" s="138"/>
      <c r="T157" s="119"/>
      <c r="U157" s="120"/>
      <c r="V157" s="130"/>
    </row>
    <row r="158" spans="1:22" x14ac:dyDescent="0.3">
      <c r="A158" s="100">
        <v>154</v>
      </c>
      <c r="B158" s="145" t="s">
        <v>694</v>
      </c>
      <c r="C158" s="139"/>
      <c r="D158" s="120"/>
      <c r="E158" s="190" t="s">
        <v>593</v>
      </c>
      <c r="F158" s="78" t="s">
        <v>594</v>
      </c>
      <c r="G158" s="166" t="s">
        <v>305</v>
      </c>
      <c r="H158" s="166">
        <f>SUM(2022-G158)</f>
        <v>34</v>
      </c>
      <c r="I158" s="78" t="s">
        <v>595</v>
      </c>
      <c r="J158" s="145" t="s">
        <v>16</v>
      </c>
      <c r="K158" s="161">
        <f>SUM(COUNTIF(M158:U158,"&gt;-1"))</f>
        <v>1</v>
      </c>
      <c r="L158" s="143">
        <f>SUM(M158:U158)</f>
        <v>25</v>
      </c>
      <c r="M158" s="125"/>
      <c r="N158" s="175"/>
      <c r="O158" s="175"/>
      <c r="P158" s="181">
        <v>25</v>
      </c>
      <c r="Q158" s="175"/>
      <c r="R158" s="176"/>
      <c r="S158" s="138"/>
      <c r="T158" s="138"/>
      <c r="U158" s="120"/>
      <c r="V158" s="130"/>
    </row>
    <row r="159" spans="1:22" x14ac:dyDescent="0.3">
      <c r="A159" s="100">
        <v>155</v>
      </c>
      <c r="B159" s="147" t="s">
        <v>695</v>
      </c>
      <c r="C159" s="139"/>
      <c r="D159" s="120"/>
      <c r="E159" s="159" t="s">
        <v>874</v>
      </c>
      <c r="F159" s="159" t="s">
        <v>648</v>
      </c>
      <c r="G159" s="159">
        <v>1973</v>
      </c>
      <c r="H159" s="168">
        <v>49</v>
      </c>
      <c r="I159" s="226" t="s">
        <v>15</v>
      </c>
      <c r="J159" s="145" t="s">
        <v>16</v>
      </c>
      <c r="K159" s="161">
        <f>SUM(COUNTIF(M159:U159,"&gt;-1"))</f>
        <v>1</v>
      </c>
      <c r="L159" s="143">
        <f>SUM(M159:U159)</f>
        <v>24</v>
      </c>
      <c r="M159" s="198">
        <v>24</v>
      </c>
      <c r="N159" s="176"/>
      <c r="O159" s="177"/>
      <c r="P159" s="175"/>
      <c r="Q159" s="120"/>
      <c r="R159" s="176"/>
      <c r="S159" s="138"/>
      <c r="T159" s="120"/>
      <c r="U159" s="120"/>
      <c r="V159" s="130"/>
    </row>
    <row r="160" spans="1:22" x14ac:dyDescent="0.3">
      <c r="A160" s="100">
        <v>156</v>
      </c>
      <c r="B160" s="147" t="s">
        <v>695</v>
      </c>
      <c r="C160" s="120"/>
      <c r="D160" s="120"/>
      <c r="E160" s="190" t="s">
        <v>629</v>
      </c>
      <c r="F160" s="78" t="s">
        <v>630</v>
      </c>
      <c r="G160" s="166" t="s">
        <v>631</v>
      </c>
      <c r="H160" s="166">
        <f>SUM(2022-G160)</f>
        <v>64</v>
      </c>
      <c r="I160" s="78" t="s">
        <v>198</v>
      </c>
      <c r="J160" s="145" t="s">
        <v>16</v>
      </c>
      <c r="K160" s="161">
        <f>SUM(COUNTIF(M160:U160,"&gt;-1"))</f>
        <v>1</v>
      </c>
      <c r="L160" s="143">
        <f>SUM(M160:U160)</f>
        <v>23.80952380952381</v>
      </c>
      <c r="M160" s="125"/>
      <c r="N160" s="175"/>
      <c r="O160" s="175"/>
      <c r="P160" s="181">
        <v>23.80952380952381</v>
      </c>
      <c r="Q160" s="176"/>
      <c r="R160" s="176"/>
      <c r="S160" s="138"/>
      <c r="T160" s="138"/>
      <c r="U160" s="120"/>
      <c r="V160" s="130"/>
    </row>
    <row r="161" spans="1:22" x14ac:dyDescent="0.3">
      <c r="A161" s="100">
        <v>157</v>
      </c>
      <c r="B161" s="144" t="s">
        <v>696</v>
      </c>
      <c r="C161" s="120"/>
      <c r="D161" s="120"/>
      <c r="E161" s="190" t="s">
        <v>586</v>
      </c>
      <c r="F161" s="78" t="s">
        <v>244</v>
      </c>
      <c r="G161" s="166" t="s">
        <v>493</v>
      </c>
      <c r="H161" s="166">
        <f>SUM(2022-G161)</f>
        <v>30</v>
      </c>
      <c r="I161" s="78"/>
      <c r="J161" s="144" t="s">
        <v>17</v>
      </c>
      <c r="K161" s="161">
        <f>SUM(COUNTIF(M161:U161,"&gt;-1"))</f>
        <v>1</v>
      </c>
      <c r="L161" s="143">
        <f>SUM(M161:U161)</f>
        <v>23.076923076923066</v>
      </c>
      <c r="M161" s="125"/>
      <c r="N161" s="175"/>
      <c r="O161" s="175"/>
      <c r="P161" s="181">
        <v>23.076923076923066</v>
      </c>
      <c r="Q161" s="176"/>
      <c r="R161" s="176"/>
      <c r="S161" s="138"/>
      <c r="T161" s="120"/>
      <c r="U161" s="120"/>
      <c r="V161" s="130"/>
    </row>
    <row r="162" spans="1:22" x14ac:dyDescent="0.3">
      <c r="A162" s="100">
        <v>158</v>
      </c>
      <c r="B162" s="126" t="s">
        <v>697</v>
      </c>
      <c r="C162" s="137"/>
      <c r="D162" s="120"/>
      <c r="E162" s="190" t="s">
        <v>561</v>
      </c>
      <c r="F162" s="78" t="s">
        <v>562</v>
      </c>
      <c r="G162" s="166" t="s">
        <v>251</v>
      </c>
      <c r="H162" s="166">
        <f>SUM(2022-G162)</f>
        <v>49</v>
      </c>
      <c r="I162" s="78" t="s">
        <v>26</v>
      </c>
      <c r="J162" s="144" t="s">
        <v>17</v>
      </c>
      <c r="K162" s="161">
        <f>SUM(COUNTIF(M162:U162,"&gt;-1"))</f>
        <v>1</v>
      </c>
      <c r="L162" s="143">
        <f>SUM(M162:U162)</f>
        <v>23.076923076923066</v>
      </c>
      <c r="M162" s="125"/>
      <c r="N162" s="175"/>
      <c r="O162" s="175"/>
      <c r="P162" s="181">
        <v>23.076923076923066</v>
      </c>
      <c r="Q162" s="176"/>
      <c r="R162" s="176"/>
      <c r="S162" s="138"/>
      <c r="T162" s="120"/>
      <c r="U162" s="120"/>
      <c r="V162" s="130"/>
    </row>
    <row r="163" spans="1:22" x14ac:dyDescent="0.3">
      <c r="A163" s="100">
        <v>159</v>
      </c>
      <c r="B163" s="119" t="s">
        <v>697</v>
      </c>
      <c r="C163" s="139"/>
      <c r="D163" s="120"/>
      <c r="E163" s="197" t="s">
        <v>805</v>
      </c>
      <c r="F163" s="159"/>
      <c r="G163" s="159">
        <v>1973</v>
      </c>
      <c r="H163" s="168">
        <v>49</v>
      </c>
      <c r="I163" s="226" t="s">
        <v>19</v>
      </c>
      <c r="J163" s="144" t="s">
        <v>17</v>
      </c>
      <c r="K163" s="161">
        <f>SUM(COUNTIF(M163:U163,"&gt;-1"))</f>
        <v>1</v>
      </c>
      <c r="L163" s="143">
        <f>SUM(M163:U163)</f>
        <v>22</v>
      </c>
      <c r="M163" s="198">
        <v>22</v>
      </c>
      <c r="N163" s="176"/>
      <c r="O163" s="177"/>
      <c r="P163" s="175"/>
      <c r="Q163" s="120"/>
      <c r="R163" s="180"/>
      <c r="S163" s="138"/>
      <c r="T163" s="120"/>
      <c r="U163" s="120"/>
      <c r="V163" s="130"/>
    </row>
    <row r="164" spans="1:22" x14ac:dyDescent="0.3">
      <c r="A164" s="100">
        <v>160</v>
      </c>
      <c r="B164" s="126" t="s">
        <v>697</v>
      </c>
      <c r="C164" s="139"/>
      <c r="D164" s="120"/>
      <c r="E164" s="192" t="s">
        <v>269</v>
      </c>
      <c r="F164" s="106" t="s">
        <v>270</v>
      </c>
      <c r="G164" s="165" t="s">
        <v>271</v>
      </c>
      <c r="H164" s="52">
        <f>SUM(2022-G164)</f>
        <v>44</v>
      </c>
      <c r="I164" s="223" t="s">
        <v>156</v>
      </c>
      <c r="J164" s="144" t="s">
        <v>17</v>
      </c>
      <c r="K164" s="161">
        <f>SUM(COUNTIF(M164:U164,"&gt;-1"))</f>
        <v>1</v>
      </c>
      <c r="L164" s="143">
        <f>SUM(M164:U164)</f>
        <v>21.428571428571431</v>
      </c>
      <c r="M164" s="125"/>
      <c r="N164" s="179">
        <v>21.428571428571431</v>
      </c>
      <c r="O164" s="175"/>
      <c r="P164" s="180"/>
      <c r="Q164" s="175"/>
      <c r="R164" s="176"/>
      <c r="S164" s="138"/>
      <c r="T164" s="120"/>
      <c r="U164" s="120"/>
      <c r="V164" s="130"/>
    </row>
    <row r="165" spans="1:22" x14ac:dyDescent="0.3">
      <c r="A165" s="100">
        <v>161</v>
      </c>
      <c r="B165" s="146" t="s">
        <v>699</v>
      </c>
      <c r="C165" s="120"/>
      <c r="D165" s="120"/>
      <c r="E165" s="190" t="s">
        <v>632</v>
      </c>
      <c r="F165" s="78" t="s">
        <v>633</v>
      </c>
      <c r="G165" s="166" t="s">
        <v>281</v>
      </c>
      <c r="H165" s="166">
        <f>SUM(2022-G165)</f>
        <v>55</v>
      </c>
      <c r="I165" s="225" t="s">
        <v>198</v>
      </c>
      <c r="J165" s="144" t="s">
        <v>17</v>
      </c>
      <c r="K165" s="161">
        <f>SUM(COUNTIF(M165:U165,"&gt;-1"))</f>
        <v>1</v>
      </c>
      <c r="L165" s="143">
        <f>SUM(M165:U165)</f>
        <v>21.05263157894737</v>
      </c>
      <c r="M165" s="125"/>
      <c r="N165" s="175"/>
      <c r="O165" s="175"/>
      <c r="P165" s="181">
        <v>21.05263157894737</v>
      </c>
      <c r="Q165" s="176"/>
      <c r="R165" s="176"/>
      <c r="S165" s="120"/>
      <c r="T165" s="120"/>
      <c r="U165" s="120"/>
      <c r="V165" s="130"/>
    </row>
    <row r="166" spans="1:22" x14ac:dyDescent="0.3">
      <c r="A166" s="100">
        <v>162</v>
      </c>
      <c r="B166" s="126" t="s">
        <v>697</v>
      </c>
      <c r="C166" s="139"/>
      <c r="D166" s="120"/>
      <c r="E166" s="190" t="s">
        <v>564</v>
      </c>
      <c r="F166" s="78" t="s">
        <v>234</v>
      </c>
      <c r="G166" s="166" t="s">
        <v>203</v>
      </c>
      <c r="H166" s="166">
        <f>SUM(2022-G166)</f>
        <v>46</v>
      </c>
      <c r="I166" s="78" t="s">
        <v>565</v>
      </c>
      <c r="J166" s="144" t="s">
        <v>17</v>
      </c>
      <c r="K166" s="161">
        <f>SUM(COUNTIF(M166:U166,"&gt;-1"))</f>
        <v>1</v>
      </c>
      <c r="L166" s="143">
        <f>SUM(M166:U166)</f>
        <v>20.512820512820511</v>
      </c>
      <c r="M166" s="125"/>
      <c r="N166" s="175"/>
      <c r="O166" s="175"/>
      <c r="P166" s="181">
        <v>20.512820512820511</v>
      </c>
      <c r="Q166" s="175"/>
      <c r="R166" s="176"/>
      <c r="S166" s="138"/>
      <c r="T166" s="120"/>
      <c r="U166" s="120"/>
      <c r="V166" s="130"/>
    </row>
    <row r="167" spans="1:22" x14ac:dyDescent="0.3">
      <c r="A167" s="100">
        <v>163</v>
      </c>
      <c r="B167" s="119" t="s">
        <v>694</v>
      </c>
      <c r="C167" s="139"/>
      <c r="D167" s="120"/>
      <c r="E167" s="197" t="s">
        <v>839</v>
      </c>
      <c r="F167" s="159"/>
      <c r="G167" s="159">
        <v>2007</v>
      </c>
      <c r="H167" s="168">
        <v>15</v>
      </c>
      <c r="I167" s="226" t="s">
        <v>840</v>
      </c>
      <c r="J167" s="145" t="s">
        <v>16</v>
      </c>
      <c r="K167" s="161">
        <f>SUM(COUNTIF(M167:U167,"&gt;-1"))</f>
        <v>1</v>
      </c>
      <c r="L167" s="143">
        <f>SUM(M167:U167)</f>
        <v>20</v>
      </c>
      <c r="M167" s="198">
        <v>20</v>
      </c>
      <c r="N167" s="176"/>
      <c r="O167" s="177"/>
      <c r="P167" s="175"/>
      <c r="Q167" s="120"/>
      <c r="R167" s="180"/>
      <c r="S167" s="138"/>
      <c r="T167" s="120"/>
      <c r="U167" s="119"/>
      <c r="V167" s="130"/>
    </row>
    <row r="168" spans="1:22" x14ac:dyDescent="0.3">
      <c r="A168" s="100">
        <v>164</v>
      </c>
      <c r="B168" s="119" t="s">
        <v>696</v>
      </c>
      <c r="C168" s="139"/>
      <c r="D168" s="120"/>
      <c r="E168" s="197" t="s">
        <v>778</v>
      </c>
      <c r="F168" s="159"/>
      <c r="G168" s="159">
        <v>1998</v>
      </c>
      <c r="H168" s="168">
        <v>24</v>
      </c>
      <c r="I168" s="226" t="s">
        <v>779</v>
      </c>
      <c r="J168" s="144" t="s">
        <v>17</v>
      </c>
      <c r="K168" s="161">
        <f>SUM(COUNTIF(M168:U168,"&gt;-1"))</f>
        <v>1</v>
      </c>
      <c r="L168" s="143">
        <f>SUM(M168:U168)</f>
        <v>20</v>
      </c>
      <c r="M168" s="198">
        <v>20</v>
      </c>
      <c r="N168" s="176"/>
      <c r="O168" s="177"/>
      <c r="P168" s="175"/>
      <c r="Q168" s="120"/>
      <c r="R168" s="176"/>
      <c r="S168" s="138"/>
      <c r="T168" s="120"/>
      <c r="U168" s="119"/>
      <c r="V168" s="130"/>
    </row>
    <row r="169" spans="1:22" x14ac:dyDescent="0.3">
      <c r="A169" s="100">
        <v>165</v>
      </c>
      <c r="B169" s="145" t="s">
        <v>694</v>
      </c>
      <c r="C169" s="120"/>
      <c r="D169" s="120"/>
      <c r="E169" s="155" t="s">
        <v>358</v>
      </c>
      <c r="F169" s="100" t="s">
        <v>311</v>
      </c>
      <c r="G169" s="164">
        <v>1991</v>
      </c>
      <c r="H169" s="164">
        <f>SUM(2022-G169)</f>
        <v>31</v>
      </c>
      <c r="I169" s="222" t="s">
        <v>29</v>
      </c>
      <c r="J169" s="145" t="s">
        <v>16</v>
      </c>
      <c r="K169" s="161">
        <f>SUM(COUNTIF(M169:U169,"&gt;-1"))</f>
        <v>1</v>
      </c>
      <c r="L169" s="143">
        <f>SUM(M169:U169)</f>
        <v>20</v>
      </c>
      <c r="M169" s="125"/>
      <c r="N169" s="175"/>
      <c r="O169" s="176">
        <v>20</v>
      </c>
      <c r="P169" s="180"/>
      <c r="Q169" s="176"/>
      <c r="R169" s="176"/>
      <c r="S169" s="120"/>
      <c r="T169" s="120"/>
      <c r="U169" s="119"/>
      <c r="V169" s="130"/>
    </row>
    <row r="170" spans="1:22" x14ac:dyDescent="0.3">
      <c r="A170" s="100">
        <v>166</v>
      </c>
      <c r="B170" s="147" t="s">
        <v>695</v>
      </c>
      <c r="C170" s="120"/>
      <c r="D170" s="120"/>
      <c r="E170" s="189" t="s">
        <v>333</v>
      </c>
      <c r="F170" s="105" t="s">
        <v>334</v>
      </c>
      <c r="G170" s="165" t="s">
        <v>203</v>
      </c>
      <c r="H170" s="52">
        <f>SUM(2022-G170)</f>
        <v>46</v>
      </c>
      <c r="I170" s="223" t="s">
        <v>224</v>
      </c>
      <c r="J170" s="145" t="s">
        <v>16</v>
      </c>
      <c r="K170" s="161">
        <f>SUM(COUNTIF(M170:U170,"&gt;-1"))</f>
        <v>1</v>
      </c>
      <c r="L170" s="143">
        <f>SUM(M170:U170)</f>
        <v>20</v>
      </c>
      <c r="M170" s="125"/>
      <c r="N170" s="179">
        <v>20</v>
      </c>
      <c r="O170" s="175"/>
      <c r="P170" s="180"/>
      <c r="Q170" s="176"/>
      <c r="R170" s="176"/>
      <c r="S170" s="138"/>
      <c r="T170" s="120"/>
      <c r="U170" s="119"/>
      <c r="V170" s="130"/>
    </row>
    <row r="171" spans="1:22" x14ac:dyDescent="0.3">
      <c r="A171" s="100">
        <v>167</v>
      </c>
      <c r="B171" s="126" t="s">
        <v>697</v>
      </c>
      <c r="C171" s="139"/>
      <c r="D171" s="120"/>
      <c r="E171" s="191" t="s">
        <v>758</v>
      </c>
      <c r="F171" s="160" t="s">
        <v>759</v>
      </c>
      <c r="G171" s="164">
        <v>1976</v>
      </c>
      <c r="H171" s="164">
        <f>SUM(2022-G171)</f>
        <v>46</v>
      </c>
      <c r="I171" s="222" t="s">
        <v>715</v>
      </c>
      <c r="J171" s="144" t="s">
        <v>17</v>
      </c>
      <c r="K171" s="161">
        <f>SUM(COUNTIF(M171:U171,"&gt;-1"))</f>
        <v>1</v>
      </c>
      <c r="L171" s="143">
        <f>SUM(M171:U171)</f>
        <v>20</v>
      </c>
      <c r="M171" s="125"/>
      <c r="N171" s="175"/>
      <c r="O171" s="176"/>
      <c r="P171" s="177"/>
      <c r="Q171" s="178">
        <v>20</v>
      </c>
      <c r="R171" s="176"/>
      <c r="S171" s="138"/>
      <c r="T171" s="119"/>
      <c r="U171" s="119"/>
      <c r="V171" s="130"/>
    </row>
    <row r="172" spans="1:22" x14ac:dyDescent="0.3">
      <c r="A172" s="100">
        <v>168</v>
      </c>
      <c r="B172" s="147" t="s">
        <v>695</v>
      </c>
      <c r="C172" s="139"/>
      <c r="D172" s="120"/>
      <c r="E172" s="191" t="s">
        <v>751</v>
      </c>
      <c r="F172" s="160" t="s">
        <v>681</v>
      </c>
      <c r="G172" s="164">
        <v>1962</v>
      </c>
      <c r="H172" s="164">
        <f>SUM(2022-G172)</f>
        <v>60</v>
      </c>
      <c r="I172" s="222" t="s">
        <v>22</v>
      </c>
      <c r="J172" s="145" t="s">
        <v>16</v>
      </c>
      <c r="K172" s="161">
        <f>SUM(COUNTIF(M172:U172,"&gt;-1"))</f>
        <v>1</v>
      </c>
      <c r="L172" s="143">
        <f>SUM(M172:U172)</f>
        <v>20</v>
      </c>
      <c r="M172" s="125"/>
      <c r="N172" s="175"/>
      <c r="O172" s="176"/>
      <c r="P172" s="177"/>
      <c r="Q172" s="184">
        <v>20</v>
      </c>
      <c r="R172" s="176"/>
      <c r="S172" s="138"/>
      <c r="T172" s="119"/>
      <c r="U172" s="119"/>
      <c r="V172" s="130"/>
    </row>
    <row r="173" spans="1:22" x14ac:dyDescent="0.3">
      <c r="A173" s="100">
        <v>169</v>
      </c>
      <c r="B173" s="119" t="s">
        <v>696</v>
      </c>
      <c r="C173" s="139"/>
      <c r="D173" s="120"/>
      <c r="E173" s="197" t="s">
        <v>793</v>
      </c>
      <c r="F173" s="159"/>
      <c r="G173" s="159">
        <v>1987</v>
      </c>
      <c r="H173" s="168">
        <v>35</v>
      </c>
      <c r="I173" s="224" t="s">
        <v>794</v>
      </c>
      <c r="J173" s="144" t="s">
        <v>17</v>
      </c>
      <c r="K173" s="161">
        <f>SUM(COUNTIF(M173:U173,"&gt;-1"))</f>
        <v>1</v>
      </c>
      <c r="L173" s="143">
        <f>SUM(M173:U173)</f>
        <v>19</v>
      </c>
      <c r="M173" s="198">
        <v>19</v>
      </c>
      <c r="N173" s="176"/>
      <c r="O173" s="177"/>
      <c r="P173" s="175"/>
      <c r="Q173" s="120"/>
      <c r="R173" s="176"/>
      <c r="S173" s="138"/>
      <c r="T173" s="120"/>
      <c r="U173" s="119"/>
      <c r="V173" s="130"/>
    </row>
    <row r="174" spans="1:22" x14ac:dyDescent="0.3">
      <c r="A174" s="100">
        <v>170</v>
      </c>
      <c r="B174" s="147" t="s">
        <v>695</v>
      </c>
      <c r="C174" s="139"/>
      <c r="D174" s="120"/>
      <c r="E174" s="197" t="s">
        <v>877</v>
      </c>
      <c r="F174" s="159" t="s">
        <v>876</v>
      </c>
      <c r="G174" s="159">
        <v>1971</v>
      </c>
      <c r="H174" s="168">
        <v>51</v>
      </c>
      <c r="I174" s="224" t="s">
        <v>18</v>
      </c>
      <c r="J174" s="145" t="s">
        <v>16</v>
      </c>
      <c r="K174" s="161">
        <f>SUM(COUNTIF(M174:U174,"&gt;-1"))</f>
        <v>1</v>
      </c>
      <c r="L174" s="143">
        <f>SUM(M174:U174)</f>
        <v>18</v>
      </c>
      <c r="M174" s="198">
        <v>18</v>
      </c>
      <c r="N174" s="176"/>
      <c r="O174" s="177"/>
      <c r="P174" s="175"/>
      <c r="Q174" s="120"/>
      <c r="R174" s="176"/>
      <c r="S174" s="138"/>
      <c r="T174" s="120"/>
      <c r="U174" s="119"/>
    </row>
    <row r="175" spans="1:22" x14ac:dyDescent="0.3">
      <c r="A175" s="100">
        <v>171</v>
      </c>
      <c r="B175" s="119" t="s">
        <v>698</v>
      </c>
      <c r="C175" s="139"/>
      <c r="D175" s="120"/>
      <c r="E175" s="197" t="s">
        <v>831</v>
      </c>
      <c r="F175" s="159"/>
      <c r="G175" s="159">
        <v>1960</v>
      </c>
      <c r="H175" s="168">
        <v>62</v>
      </c>
      <c r="I175" s="226" t="s">
        <v>832</v>
      </c>
      <c r="J175" s="144" t="s">
        <v>17</v>
      </c>
      <c r="K175" s="161">
        <f>SUM(COUNTIF(M175:U175,"&gt;-1"))</f>
        <v>1</v>
      </c>
      <c r="L175" s="143">
        <f>SUM(M175:U175)</f>
        <v>18</v>
      </c>
      <c r="M175" s="198">
        <v>18</v>
      </c>
      <c r="N175" s="176"/>
      <c r="O175" s="177"/>
      <c r="P175" s="175"/>
      <c r="Q175" s="120"/>
      <c r="R175" s="176"/>
      <c r="S175" s="120"/>
      <c r="T175" s="120"/>
      <c r="U175" s="119"/>
    </row>
    <row r="176" spans="1:22" x14ac:dyDescent="0.3">
      <c r="A176" s="100">
        <v>172</v>
      </c>
      <c r="B176" s="126" t="s">
        <v>697</v>
      </c>
      <c r="C176" s="139"/>
      <c r="D176" s="120"/>
      <c r="E176" s="190" t="s">
        <v>570</v>
      </c>
      <c r="F176" s="78" t="s">
        <v>247</v>
      </c>
      <c r="G176" s="166" t="s">
        <v>261</v>
      </c>
      <c r="H176" s="166">
        <f>SUM(2022-G176)</f>
        <v>41</v>
      </c>
      <c r="I176" s="78" t="s">
        <v>497</v>
      </c>
      <c r="J176" s="144" t="s">
        <v>17</v>
      </c>
      <c r="K176" s="161">
        <f>SUM(COUNTIF(M176:U176,"&gt;-1"))</f>
        <v>1</v>
      </c>
      <c r="L176" s="143">
        <f>SUM(M176:U176)</f>
        <v>17.948717948717956</v>
      </c>
      <c r="M176" s="125"/>
      <c r="N176" s="175"/>
      <c r="O176" s="175"/>
      <c r="P176" s="181">
        <v>17.948717948717956</v>
      </c>
      <c r="Q176" s="177"/>
      <c r="R176" s="176"/>
      <c r="S176" s="138"/>
      <c r="T176" s="120"/>
      <c r="U176" s="120"/>
    </row>
    <row r="177" spans="1:21" x14ac:dyDescent="0.3">
      <c r="A177" s="100">
        <v>173</v>
      </c>
      <c r="B177" s="119" t="s">
        <v>697</v>
      </c>
      <c r="C177" s="139"/>
      <c r="D177" s="120"/>
      <c r="E177" s="197" t="s">
        <v>806</v>
      </c>
      <c r="F177" s="159"/>
      <c r="G177" s="159">
        <v>1977</v>
      </c>
      <c r="H177" s="168">
        <v>45</v>
      </c>
      <c r="I177" s="224" t="s">
        <v>807</v>
      </c>
      <c r="J177" s="144" t="s">
        <v>17</v>
      </c>
      <c r="K177" s="161">
        <f>SUM(COUNTIF(M177:U177,"&gt;-1"))</f>
        <v>1</v>
      </c>
      <c r="L177" s="143">
        <f>SUM(M177:U177)</f>
        <v>17</v>
      </c>
      <c r="M177" s="198">
        <v>17</v>
      </c>
      <c r="N177" s="176"/>
      <c r="O177" s="177"/>
      <c r="P177" s="175"/>
      <c r="Q177" s="120"/>
      <c r="R177" s="176"/>
      <c r="S177" s="138"/>
      <c r="T177" s="138"/>
      <c r="U177" s="119"/>
    </row>
    <row r="178" spans="1:21" x14ac:dyDescent="0.3">
      <c r="A178" s="100">
        <v>174</v>
      </c>
      <c r="B178" s="144" t="s">
        <v>696</v>
      </c>
      <c r="C178" s="139"/>
      <c r="D178" s="120"/>
      <c r="E178" s="190" t="s">
        <v>508</v>
      </c>
      <c r="F178" s="78" t="s">
        <v>599</v>
      </c>
      <c r="G178" s="166" t="s">
        <v>600</v>
      </c>
      <c r="H178" s="166">
        <f>SUM(2022-G178)</f>
        <v>24</v>
      </c>
      <c r="I178" s="78"/>
      <c r="J178" s="144" t="s">
        <v>17</v>
      </c>
      <c r="K178" s="161">
        <f>SUM(COUNTIF(M178:U178,"&gt;-1"))</f>
        <v>1</v>
      </c>
      <c r="L178" s="143">
        <f>SUM(M178:U178)</f>
        <v>15.384615384615387</v>
      </c>
      <c r="M178" s="125"/>
      <c r="N178" s="175"/>
      <c r="O178" s="175"/>
      <c r="P178" s="181">
        <v>15.384615384615387</v>
      </c>
      <c r="Q178" s="175"/>
      <c r="R178" s="180"/>
      <c r="S178" s="138"/>
      <c r="T178" s="120"/>
      <c r="U178" s="119"/>
    </row>
    <row r="179" spans="1:21" x14ac:dyDescent="0.3">
      <c r="A179" s="100">
        <v>175</v>
      </c>
      <c r="B179" s="126" t="s">
        <v>697</v>
      </c>
      <c r="C179" s="137"/>
      <c r="D179" s="120"/>
      <c r="E179" s="190" t="s">
        <v>572</v>
      </c>
      <c r="F179" s="78" t="s">
        <v>300</v>
      </c>
      <c r="G179" s="166" t="s">
        <v>318</v>
      </c>
      <c r="H179" s="166">
        <f>SUM(2022-G179)</f>
        <v>43</v>
      </c>
      <c r="I179" s="78" t="s">
        <v>573</v>
      </c>
      <c r="J179" s="144" t="s">
        <v>17</v>
      </c>
      <c r="K179" s="161">
        <f>SUM(COUNTIF(M179:U179,"&gt;-1"))</f>
        <v>1</v>
      </c>
      <c r="L179" s="143">
        <f>SUM(M179:U179)</f>
        <v>15.384615384615387</v>
      </c>
      <c r="M179" s="125"/>
      <c r="N179" s="175"/>
      <c r="O179" s="175"/>
      <c r="P179" s="181">
        <v>15.384615384615387</v>
      </c>
      <c r="Q179" s="176"/>
      <c r="R179" s="176"/>
      <c r="S179" s="138"/>
      <c r="T179" s="120"/>
      <c r="U179" s="119"/>
    </row>
    <row r="180" spans="1:21" x14ac:dyDescent="0.3">
      <c r="A180" s="100">
        <v>176</v>
      </c>
      <c r="B180" s="147" t="s">
        <v>695</v>
      </c>
      <c r="C180" s="120"/>
      <c r="D180" s="120"/>
      <c r="E180" s="190" t="s">
        <v>640</v>
      </c>
      <c r="F180" s="78" t="s">
        <v>311</v>
      </c>
      <c r="G180" s="166" t="s">
        <v>203</v>
      </c>
      <c r="H180" s="166">
        <f>SUM(2022-G180)</f>
        <v>46</v>
      </c>
      <c r="I180" s="78" t="s">
        <v>160</v>
      </c>
      <c r="J180" s="145" t="s">
        <v>16</v>
      </c>
      <c r="K180" s="161">
        <f>SUM(COUNTIF(M180:U180,"&gt;-1"))</f>
        <v>2</v>
      </c>
      <c r="L180" s="143">
        <f>SUM(M180:U180)</f>
        <v>15.285714285714292</v>
      </c>
      <c r="M180" s="125"/>
      <c r="N180" s="175"/>
      <c r="O180" s="176">
        <v>1</v>
      </c>
      <c r="P180" s="181">
        <v>14.285714285714292</v>
      </c>
      <c r="Q180" s="176"/>
      <c r="R180" s="176"/>
      <c r="S180" s="138"/>
      <c r="T180" s="120"/>
      <c r="U180" s="119"/>
    </row>
    <row r="181" spans="1:21" x14ac:dyDescent="0.3">
      <c r="A181" s="100">
        <v>177</v>
      </c>
      <c r="B181" s="119" t="s">
        <v>696</v>
      </c>
      <c r="C181" s="139"/>
      <c r="D181" s="120"/>
      <c r="E181" s="197" t="s">
        <v>780</v>
      </c>
      <c r="F181" s="159"/>
      <c r="G181" s="159">
        <v>2000</v>
      </c>
      <c r="H181" s="168">
        <v>22</v>
      </c>
      <c r="I181" s="226" t="s">
        <v>19</v>
      </c>
      <c r="J181" s="144" t="s">
        <v>17</v>
      </c>
      <c r="K181" s="161">
        <f>SUM(COUNTIF(M181:U181,"&gt;-1"))</f>
        <v>1</v>
      </c>
      <c r="L181" s="143">
        <f>SUM(M181:U181)</f>
        <v>15</v>
      </c>
      <c r="M181" s="198">
        <v>15</v>
      </c>
      <c r="N181" s="176"/>
      <c r="O181" s="177"/>
      <c r="P181" s="175"/>
      <c r="Q181" s="120"/>
      <c r="R181" s="176"/>
      <c r="S181" s="138"/>
      <c r="T181" s="120"/>
      <c r="U181" s="119"/>
    </row>
    <row r="182" spans="1:21" x14ac:dyDescent="0.3">
      <c r="A182" s="100">
        <v>178</v>
      </c>
      <c r="B182" s="144" t="s">
        <v>696</v>
      </c>
      <c r="C182" s="120"/>
      <c r="D182" s="120"/>
      <c r="E182" s="155" t="s">
        <v>395</v>
      </c>
      <c r="F182" s="100" t="s">
        <v>234</v>
      </c>
      <c r="G182" s="164">
        <v>1994</v>
      </c>
      <c r="H182" s="164">
        <f>SUM(2022-G182)</f>
        <v>28</v>
      </c>
      <c r="I182" s="222" t="s">
        <v>398</v>
      </c>
      <c r="J182" s="144" t="s">
        <v>17</v>
      </c>
      <c r="K182" s="161">
        <f>SUM(COUNTIF(M182:U182,"&gt;-1"))</f>
        <v>1</v>
      </c>
      <c r="L182" s="143">
        <f>SUM(M182:U182)</f>
        <v>14.285714285714292</v>
      </c>
      <c r="M182" s="125"/>
      <c r="N182" s="175"/>
      <c r="O182" s="176">
        <v>14.285714285714292</v>
      </c>
      <c r="P182" s="180"/>
      <c r="Q182" s="176"/>
      <c r="R182" s="176"/>
      <c r="S182" s="138"/>
      <c r="T182" s="120"/>
      <c r="U182" s="119"/>
    </row>
    <row r="183" spans="1:21" x14ac:dyDescent="0.3">
      <c r="A183" s="100">
        <v>179</v>
      </c>
      <c r="B183" s="147" t="s">
        <v>695</v>
      </c>
      <c r="C183" s="139"/>
      <c r="D183" s="120"/>
      <c r="E183" s="191" t="s">
        <v>748</v>
      </c>
      <c r="F183" s="160" t="s">
        <v>749</v>
      </c>
      <c r="G183" s="164">
        <v>1980</v>
      </c>
      <c r="H183" s="164">
        <f>SUM(2022-G183)</f>
        <v>42</v>
      </c>
      <c r="I183" s="222" t="s">
        <v>23</v>
      </c>
      <c r="J183" s="145" t="s">
        <v>16</v>
      </c>
      <c r="K183" s="161">
        <f>SUM(COUNTIF(M183:U183,"&gt;-1"))</f>
        <v>1</v>
      </c>
      <c r="L183" s="143">
        <f>SUM(M183:U183)</f>
        <v>14.285714285714292</v>
      </c>
      <c r="M183" s="125"/>
      <c r="N183" s="175"/>
      <c r="O183" s="176"/>
      <c r="P183" s="177"/>
      <c r="Q183" s="178">
        <v>14.285714285714292</v>
      </c>
      <c r="R183" s="180"/>
      <c r="S183" s="120"/>
      <c r="T183" s="119"/>
      <c r="U183" s="119"/>
    </row>
    <row r="184" spans="1:21" x14ac:dyDescent="0.3">
      <c r="A184" s="100">
        <v>180</v>
      </c>
      <c r="B184" s="126" t="s">
        <v>697</v>
      </c>
      <c r="C184" s="139"/>
      <c r="D184" s="120"/>
      <c r="E184" s="191" t="s">
        <v>760</v>
      </c>
      <c r="F184" s="160" t="s">
        <v>242</v>
      </c>
      <c r="G184" s="164">
        <v>1982</v>
      </c>
      <c r="H184" s="164">
        <f>SUM(2022-G184)</f>
        <v>40</v>
      </c>
      <c r="I184" s="222" t="s">
        <v>725</v>
      </c>
      <c r="J184" s="144" t="s">
        <v>17</v>
      </c>
      <c r="K184" s="161">
        <f>SUM(COUNTIF(M184:U184,"&gt;-1"))</f>
        <v>1</v>
      </c>
      <c r="L184" s="143">
        <f>SUM(M184:U184)</f>
        <v>13.333333333333329</v>
      </c>
      <c r="M184" s="125"/>
      <c r="N184" s="175"/>
      <c r="O184" s="176"/>
      <c r="P184" s="177"/>
      <c r="Q184" s="178">
        <v>13.333333333333329</v>
      </c>
      <c r="R184" s="176"/>
      <c r="S184" s="138"/>
      <c r="T184" s="120"/>
      <c r="U184" s="119"/>
    </row>
    <row r="185" spans="1:21" x14ac:dyDescent="0.3">
      <c r="A185" s="100">
        <v>181</v>
      </c>
      <c r="B185" s="119" t="s">
        <v>698</v>
      </c>
      <c r="C185" s="139"/>
      <c r="D185" s="120"/>
      <c r="E185" s="197" t="s">
        <v>833</v>
      </c>
      <c r="F185" s="159"/>
      <c r="G185" s="159">
        <v>1955</v>
      </c>
      <c r="H185" s="168">
        <v>67</v>
      </c>
      <c r="I185" s="224" t="s">
        <v>811</v>
      </c>
      <c r="J185" s="144" t="s">
        <v>17</v>
      </c>
      <c r="K185" s="161">
        <f>SUM(COUNTIF(M185:U185,"&gt;-1"))</f>
        <v>1</v>
      </c>
      <c r="L185" s="143">
        <f>SUM(M185:U185)</f>
        <v>13</v>
      </c>
      <c r="M185" s="198">
        <v>13</v>
      </c>
      <c r="N185" s="176"/>
      <c r="O185" s="177"/>
      <c r="P185" s="175"/>
      <c r="Q185" s="120"/>
      <c r="R185" s="176"/>
      <c r="S185" s="138"/>
      <c r="T185" s="120"/>
      <c r="U185" s="119"/>
    </row>
    <row r="186" spans="1:21" x14ac:dyDescent="0.3">
      <c r="A186" s="100">
        <v>182</v>
      </c>
      <c r="B186" s="126" t="s">
        <v>697</v>
      </c>
      <c r="C186" s="139"/>
      <c r="D186" s="120"/>
      <c r="E186" s="190" t="s">
        <v>584</v>
      </c>
      <c r="F186" s="78" t="s">
        <v>265</v>
      </c>
      <c r="G186" s="166" t="s">
        <v>257</v>
      </c>
      <c r="H186" s="166">
        <f>SUM(2022-G186)</f>
        <v>47</v>
      </c>
      <c r="I186" s="78"/>
      <c r="J186" s="144" t="s">
        <v>17</v>
      </c>
      <c r="K186" s="161">
        <f>SUM(COUNTIF(M186:U186,"&gt;-1"))</f>
        <v>1</v>
      </c>
      <c r="L186" s="143">
        <f>SUM(M186:U186)</f>
        <v>12.820512820512818</v>
      </c>
      <c r="M186" s="125"/>
      <c r="N186" s="175"/>
      <c r="O186" s="175"/>
      <c r="P186" s="181">
        <v>12.820512820512818</v>
      </c>
      <c r="Q186" s="177"/>
      <c r="R186" s="176"/>
      <c r="S186" s="138"/>
      <c r="T186" s="119"/>
      <c r="U186" s="119"/>
    </row>
    <row r="187" spans="1:21" x14ac:dyDescent="0.3">
      <c r="A187" s="100">
        <v>183</v>
      </c>
      <c r="B187" s="147" t="s">
        <v>695</v>
      </c>
      <c r="C187" s="139"/>
      <c r="D187" s="120"/>
      <c r="E187" s="190" t="s">
        <v>613</v>
      </c>
      <c r="F187" s="78" t="s">
        <v>614</v>
      </c>
      <c r="G187" s="166" t="s">
        <v>240</v>
      </c>
      <c r="H187" s="166">
        <f>SUM(2022-G187)</f>
        <v>39</v>
      </c>
      <c r="I187" s="78" t="s">
        <v>18</v>
      </c>
      <c r="J187" s="145" t="s">
        <v>16</v>
      </c>
      <c r="K187" s="161">
        <f>SUM(COUNTIF(M187:U187,"&gt;-1"))</f>
        <v>1</v>
      </c>
      <c r="L187" s="143">
        <f>SUM(M187:U187)</f>
        <v>12.5</v>
      </c>
      <c r="M187" s="125"/>
      <c r="N187" s="175"/>
      <c r="O187" s="175"/>
      <c r="P187" s="181">
        <v>12.5</v>
      </c>
      <c r="Q187" s="175"/>
      <c r="R187" s="176"/>
      <c r="S187" s="138"/>
      <c r="T187" s="120"/>
      <c r="U187" s="119"/>
    </row>
    <row r="188" spans="1:21" x14ac:dyDescent="0.3">
      <c r="A188" s="100">
        <v>184</v>
      </c>
      <c r="B188" s="146" t="s">
        <v>699</v>
      </c>
      <c r="C188" s="120"/>
      <c r="D188" s="120"/>
      <c r="E188" s="189" t="s">
        <v>294</v>
      </c>
      <c r="F188" s="105" t="s">
        <v>295</v>
      </c>
      <c r="G188" s="165" t="s">
        <v>296</v>
      </c>
      <c r="H188" s="52">
        <f>SUM(2022-G188)</f>
        <v>59</v>
      </c>
      <c r="I188" s="223" t="s">
        <v>224</v>
      </c>
      <c r="J188" s="144" t="s">
        <v>17</v>
      </c>
      <c r="K188" s="161">
        <f>SUM(COUNTIF(M188:U188,"&gt;-1"))</f>
        <v>1</v>
      </c>
      <c r="L188" s="143">
        <f>SUM(M188:U188)</f>
        <v>12.5</v>
      </c>
      <c r="M188" s="125"/>
      <c r="N188" s="179">
        <v>12.5</v>
      </c>
      <c r="O188" s="175"/>
      <c r="P188" s="180"/>
      <c r="Q188" s="176"/>
      <c r="R188" s="176"/>
      <c r="S188" s="138"/>
      <c r="T188" s="120"/>
      <c r="U188" s="119"/>
    </row>
    <row r="189" spans="1:21" x14ac:dyDescent="0.3">
      <c r="A189" s="100">
        <v>185</v>
      </c>
      <c r="B189" s="199" t="s">
        <v>698</v>
      </c>
      <c r="C189" s="139"/>
      <c r="D189" s="120"/>
      <c r="E189" s="191" t="s">
        <v>773</v>
      </c>
      <c r="F189" s="160" t="s">
        <v>274</v>
      </c>
      <c r="G189" s="164">
        <v>1941</v>
      </c>
      <c r="H189" s="164">
        <f>SUM(2022-G189)</f>
        <v>81</v>
      </c>
      <c r="I189" s="222" t="s">
        <v>737</v>
      </c>
      <c r="J189" s="144" t="s">
        <v>17</v>
      </c>
      <c r="K189" s="161">
        <f>SUM(COUNTIF(M189:U189,"&gt;-1"))</f>
        <v>1</v>
      </c>
      <c r="L189" s="143">
        <f>SUM(M189:U189)</f>
        <v>12.5</v>
      </c>
      <c r="M189" s="125"/>
      <c r="N189" s="175"/>
      <c r="O189" s="176"/>
      <c r="P189" s="177"/>
      <c r="Q189" s="178">
        <v>12.5</v>
      </c>
      <c r="R189" s="176"/>
      <c r="S189" s="138"/>
      <c r="T189" s="120"/>
      <c r="U189" s="119"/>
    </row>
    <row r="190" spans="1:21" x14ac:dyDescent="0.3">
      <c r="A190" s="100">
        <v>186</v>
      </c>
      <c r="B190" s="144" t="s">
        <v>696</v>
      </c>
      <c r="C190" s="139"/>
      <c r="D190" s="120"/>
      <c r="E190" s="189" t="s">
        <v>236</v>
      </c>
      <c r="F190" s="105" t="s">
        <v>237</v>
      </c>
      <c r="G190" s="165" t="s">
        <v>238</v>
      </c>
      <c r="H190" s="52">
        <f>SUM(2022-G190)</f>
        <v>26</v>
      </c>
      <c r="I190" s="223" t="s">
        <v>224</v>
      </c>
      <c r="J190" s="144" t="s">
        <v>17</v>
      </c>
      <c r="K190" s="161">
        <f>SUM(COUNTIF(M190:U190,"&gt;-1"))</f>
        <v>2</v>
      </c>
      <c r="L190" s="143">
        <f>SUM(M190:U190)</f>
        <v>11</v>
      </c>
      <c r="M190" s="125"/>
      <c r="N190" s="184">
        <v>10</v>
      </c>
      <c r="O190" s="175"/>
      <c r="P190" s="181">
        <v>1</v>
      </c>
      <c r="Q190" s="175"/>
      <c r="R190" s="176"/>
      <c r="S190" s="138"/>
      <c r="T190" s="120"/>
      <c r="U190" s="119"/>
    </row>
    <row r="191" spans="1:21" x14ac:dyDescent="0.3">
      <c r="A191" s="100">
        <v>187</v>
      </c>
      <c r="B191" s="147" t="s">
        <v>695</v>
      </c>
      <c r="C191" s="120"/>
      <c r="D191" s="120"/>
      <c r="E191" s="188" t="s">
        <v>335</v>
      </c>
      <c r="F191" s="36" t="s">
        <v>336</v>
      </c>
      <c r="G191" s="165" t="s">
        <v>203</v>
      </c>
      <c r="H191" s="52">
        <f>SUM(2022-G191)</f>
        <v>46</v>
      </c>
      <c r="I191" s="223" t="s">
        <v>337</v>
      </c>
      <c r="J191" s="145" t="s">
        <v>16</v>
      </c>
      <c r="K191" s="161">
        <f>SUM(COUNTIF(M191:U191,"&gt;-1"))</f>
        <v>2</v>
      </c>
      <c r="L191" s="143">
        <f>SUM(M191:U191)</f>
        <v>11</v>
      </c>
      <c r="M191" s="125">
        <v>1</v>
      </c>
      <c r="N191" s="179">
        <v>10</v>
      </c>
      <c r="O191" s="175"/>
      <c r="P191" s="180"/>
      <c r="Q191" s="176"/>
      <c r="R191" s="176"/>
      <c r="S191" s="138"/>
      <c r="T191" s="120"/>
      <c r="U191" s="120"/>
    </row>
    <row r="192" spans="1:21" x14ac:dyDescent="0.3">
      <c r="A192" s="100">
        <v>188</v>
      </c>
      <c r="B192" s="199" t="s">
        <v>698</v>
      </c>
      <c r="C192" s="120"/>
      <c r="D192" s="120"/>
      <c r="E192" s="190" t="s">
        <v>654</v>
      </c>
      <c r="F192" s="78" t="s">
        <v>247</v>
      </c>
      <c r="G192" s="166" t="s">
        <v>464</v>
      </c>
      <c r="H192" s="166">
        <f>SUM(2022-G192)</f>
        <v>62</v>
      </c>
      <c r="I192" s="78" t="s">
        <v>690</v>
      </c>
      <c r="J192" s="144" t="s">
        <v>17</v>
      </c>
      <c r="K192" s="161">
        <f>SUM(COUNTIF(M192:U192,"&gt;-1"))</f>
        <v>1</v>
      </c>
      <c r="L192" s="143">
        <f>SUM(M192:U192)</f>
        <v>10.526315789473685</v>
      </c>
      <c r="M192" s="125"/>
      <c r="N192" s="175"/>
      <c r="O192" s="175"/>
      <c r="P192" s="181">
        <v>10.526315789473685</v>
      </c>
      <c r="Q192" s="176"/>
      <c r="R192" s="180"/>
      <c r="S192" s="120"/>
      <c r="T192" s="120"/>
      <c r="U192" s="119"/>
    </row>
    <row r="193" spans="1:21" x14ac:dyDescent="0.3">
      <c r="A193" s="100">
        <v>189</v>
      </c>
      <c r="B193" s="146" t="s">
        <v>699</v>
      </c>
      <c r="C193" s="120"/>
      <c r="D193" s="120"/>
      <c r="E193" s="190" t="s">
        <v>602</v>
      </c>
      <c r="F193" s="78" t="s">
        <v>237</v>
      </c>
      <c r="G193" s="166" t="s">
        <v>348</v>
      </c>
      <c r="H193" s="166">
        <f>SUM(2022-G193)</f>
        <v>53</v>
      </c>
      <c r="I193" s="78"/>
      <c r="J193" s="144" t="s">
        <v>17</v>
      </c>
      <c r="K193" s="161">
        <f>SUM(COUNTIF(M193:U193,"&gt;-1"))</f>
        <v>1</v>
      </c>
      <c r="L193" s="143">
        <f>SUM(M193:U193)</f>
        <v>10.256410256410248</v>
      </c>
      <c r="M193" s="125"/>
      <c r="N193" s="175"/>
      <c r="O193" s="175"/>
      <c r="P193" s="181">
        <v>10.256410256410248</v>
      </c>
      <c r="Q193" s="176"/>
      <c r="R193" s="176"/>
      <c r="S193" s="138"/>
      <c r="T193" s="119"/>
      <c r="U193" s="119"/>
    </row>
    <row r="194" spans="1:21" x14ac:dyDescent="0.3">
      <c r="A194" s="100">
        <v>190</v>
      </c>
      <c r="B194" s="119" t="s">
        <v>696</v>
      </c>
      <c r="C194" s="139"/>
      <c r="D194" s="120"/>
      <c r="E194" s="159" t="s">
        <v>374</v>
      </c>
      <c r="F194" s="159" t="s">
        <v>867</v>
      </c>
      <c r="G194" s="159">
        <v>2006</v>
      </c>
      <c r="H194" s="168">
        <v>16</v>
      </c>
      <c r="I194" s="226" t="s">
        <v>23</v>
      </c>
      <c r="J194" s="144" t="s">
        <v>17</v>
      </c>
      <c r="K194" s="161">
        <f>SUM(COUNTIF(M194:U194,"&gt;-1"))</f>
        <v>1</v>
      </c>
      <c r="L194" s="143">
        <f>SUM(M194:U194)</f>
        <v>10</v>
      </c>
      <c r="M194" s="198">
        <v>10</v>
      </c>
      <c r="N194" s="176"/>
      <c r="O194" s="177"/>
      <c r="P194" s="175"/>
      <c r="Q194" s="120"/>
      <c r="R194" s="176"/>
      <c r="S194" s="138"/>
      <c r="T194" s="119"/>
      <c r="U194" s="119"/>
    </row>
    <row r="195" spans="1:21" x14ac:dyDescent="0.3">
      <c r="A195" s="100">
        <v>191</v>
      </c>
      <c r="B195" s="145" t="s">
        <v>694</v>
      </c>
      <c r="C195" s="120"/>
      <c r="D195" s="120"/>
      <c r="E195" s="155" t="s">
        <v>359</v>
      </c>
      <c r="F195" s="100" t="s">
        <v>360</v>
      </c>
      <c r="G195" s="164">
        <v>2004</v>
      </c>
      <c r="H195" s="164">
        <f>SUM(2022-G195)</f>
        <v>18</v>
      </c>
      <c r="I195" s="222" t="s">
        <v>381</v>
      </c>
      <c r="J195" s="145" t="s">
        <v>16</v>
      </c>
      <c r="K195" s="161">
        <f>SUM(COUNTIF(M195:U195,"&gt;-1"))</f>
        <v>1</v>
      </c>
      <c r="L195" s="143">
        <f>SUM(M195:U195)</f>
        <v>10</v>
      </c>
      <c r="M195" s="125"/>
      <c r="N195" s="175"/>
      <c r="O195" s="176">
        <v>10</v>
      </c>
      <c r="P195" s="180"/>
      <c r="Q195" s="176"/>
      <c r="R195" s="176"/>
      <c r="S195" s="138"/>
      <c r="T195" s="119"/>
      <c r="U195" s="119"/>
    </row>
    <row r="196" spans="1:21" x14ac:dyDescent="0.3">
      <c r="A196" s="100">
        <v>192</v>
      </c>
      <c r="B196" s="145" t="s">
        <v>694</v>
      </c>
      <c r="C196" s="139"/>
      <c r="D196" s="120"/>
      <c r="E196" s="191" t="s">
        <v>742</v>
      </c>
      <c r="F196" s="160" t="s">
        <v>743</v>
      </c>
      <c r="G196" s="164">
        <v>2004</v>
      </c>
      <c r="H196" s="164">
        <f>SUM(2022-G196)</f>
        <v>18</v>
      </c>
      <c r="I196" s="222" t="s">
        <v>714</v>
      </c>
      <c r="J196" s="145" t="s">
        <v>16</v>
      </c>
      <c r="K196" s="161">
        <f>SUM(COUNTIF(M196:U196,"&gt;-1"))</f>
        <v>1</v>
      </c>
      <c r="L196" s="143">
        <f>SUM(M196:U196)</f>
        <v>10</v>
      </c>
      <c r="M196" s="125"/>
      <c r="N196" s="175"/>
      <c r="O196" s="176"/>
      <c r="P196" s="177"/>
      <c r="Q196" s="178">
        <v>10</v>
      </c>
      <c r="R196" s="180"/>
      <c r="S196" s="119"/>
      <c r="T196" s="119"/>
      <c r="U196" s="100"/>
    </row>
    <row r="197" spans="1:21" x14ac:dyDescent="0.3">
      <c r="A197" s="100">
        <v>193</v>
      </c>
      <c r="B197" s="119" t="s">
        <v>696</v>
      </c>
      <c r="C197" s="139"/>
      <c r="D197" s="120"/>
      <c r="E197" s="197" t="s">
        <v>796</v>
      </c>
      <c r="F197" s="159"/>
      <c r="G197" s="159">
        <v>1983</v>
      </c>
      <c r="H197" s="168">
        <v>39</v>
      </c>
      <c r="I197" s="224" t="s">
        <v>18</v>
      </c>
      <c r="J197" s="144" t="s">
        <v>17</v>
      </c>
      <c r="K197" s="161">
        <f>SUM(COUNTIF(M197:U197,"&gt;-1"))</f>
        <v>1</v>
      </c>
      <c r="L197" s="143">
        <f>SUM(M197:U197)</f>
        <v>10</v>
      </c>
      <c r="M197" s="198">
        <v>10</v>
      </c>
      <c r="N197" s="176"/>
      <c r="O197" s="177"/>
      <c r="P197" s="175"/>
      <c r="Q197" s="120"/>
      <c r="R197" s="176"/>
      <c r="S197" s="119"/>
      <c r="T197" s="119"/>
      <c r="U197" s="100"/>
    </row>
    <row r="198" spans="1:21" x14ac:dyDescent="0.3">
      <c r="A198" s="100">
        <v>194</v>
      </c>
      <c r="B198" s="119" t="s">
        <v>697</v>
      </c>
      <c r="C198" s="139"/>
      <c r="D198" s="120"/>
      <c r="E198" s="197" t="s">
        <v>812</v>
      </c>
      <c r="F198" s="159"/>
      <c r="G198" s="159">
        <v>1982</v>
      </c>
      <c r="H198" s="168">
        <v>40</v>
      </c>
      <c r="I198" s="224" t="s">
        <v>813</v>
      </c>
      <c r="J198" s="144" t="s">
        <v>17</v>
      </c>
      <c r="K198" s="161">
        <f>SUM(COUNTIF(M198:U198,"&gt;-1"))</f>
        <v>1</v>
      </c>
      <c r="L198" s="143">
        <f>SUM(M198:U198)</f>
        <v>10</v>
      </c>
      <c r="M198" s="198">
        <v>10</v>
      </c>
      <c r="N198" s="176"/>
      <c r="O198" s="177"/>
      <c r="P198" s="175"/>
      <c r="Q198" s="120"/>
      <c r="R198" s="176"/>
      <c r="S198" s="119"/>
      <c r="T198" s="119"/>
      <c r="U198" s="100"/>
    </row>
    <row r="199" spans="1:21" x14ac:dyDescent="0.3">
      <c r="A199" s="100">
        <v>195</v>
      </c>
      <c r="B199" s="119" t="s">
        <v>697</v>
      </c>
      <c r="C199" s="139"/>
      <c r="D199" s="120"/>
      <c r="E199" s="197" t="s">
        <v>810</v>
      </c>
      <c r="F199" s="159"/>
      <c r="G199" s="159">
        <v>1982</v>
      </c>
      <c r="H199" s="168">
        <v>40</v>
      </c>
      <c r="I199" s="224" t="s">
        <v>811</v>
      </c>
      <c r="J199" s="144" t="s">
        <v>17</v>
      </c>
      <c r="K199" s="161">
        <f>SUM(COUNTIF(M199:U199,"&gt;-1"))</f>
        <v>1</v>
      </c>
      <c r="L199" s="143">
        <f>SUM(M199:U199)</f>
        <v>10</v>
      </c>
      <c r="M199" s="198">
        <v>10</v>
      </c>
      <c r="N199" s="176"/>
      <c r="O199" s="177"/>
      <c r="P199" s="175"/>
      <c r="Q199" s="120"/>
      <c r="R199" s="176"/>
      <c r="S199" s="119"/>
      <c r="T199" s="119"/>
      <c r="U199" s="100"/>
    </row>
    <row r="200" spans="1:21" ht="15.75" x14ac:dyDescent="0.3">
      <c r="A200" s="100">
        <v>196</v>
      </c>
      <c r="B200" s="119"/>
      <c r="C200" s="139"/>
      <c r="D200" s="120"/>
      <c r="E200" s="220" t="s">
        <v>416</v>
      </c>
      <c r="F200" s="220" t="s">
        <v>234</v>
      </c>
      <c r="G200" s="220">
        <v>1980</v>
      </c>
      <c r="H200" s="220">
        <v>42</v>
      </c>
      <c r="I200" s="227" t="s">
        <v>19</v>
      </c>
      <c r="J200" s="119"/>
      <c r="K200" s="161">
        <f>SUM(COUNTIF(M200:U200,"&gt;-1"))</f>
        <v>1</v>
      </c>
      <c r="L200" s="143">
        <f>SUM(M200:U200)</f>
        <v>10</v>
      </c>
      <c r="M200" s="125"/>
      <c r="N200" s="175"/>
      <c r="O200" s="176"/>
      <c r="P200" s="177"/>
      <c r="Q200" s="175"/>
      <c r="R200" s="229">
        <v>10</v>
      </c>
      <c r="S200" s="119"/>
      <c r="T200" s="119"/>
      <c r="U200" s="100"/>
    </row>
    <row r="201" spans="1:21" x14ac:dyDescent="0.3">
      <c r="A201" s="100">
        <v>197</v>
      </c>
      <c r="B201" s="147" t="s">
        <v>695</v>
      </c>
      <c r="C201" s="139"/>
      <c r="D201" s="120"/>
      <c r="E201" s="159" t="s">
        <v>875</v>
      </c>
      <c r="F201" s="159" t="s">
        <v>382</v>
      </c>
      <c r="G201" s="159">
        <v>1978</v>
      </c>
      <c r="H201" s="168">
        <v>44</v>
      </c>
      <c r="I201" s="226" t="s">
        <v>816</v>
      </c>
      <c r="J201" s="145" t="s">
        <v>16</v>
      </c>
      <c r="K201" s="161">
        <f>SUM(COUNTIF(M201:U201,"&gt;-1"))</f>
        <v>1</v>
      </c>
      <c r="L201" s="143">
        <f>SUM(M201:U201)</f>
        <v>10</v>
      </c>
      <c r="M201" s="198">
        <v>10</v>
      </c>
      <c r="N201" s="176"/>
      <c r="O201" s="177"/>
      <c r="P201" s="175"/>
      <c r="Q201" s="120"/>
      <c r="R201" s="176"/>
      <c r="S201" s="119"/>
      <c r="T201" s="119"/>
      <c r="U201" s="100"/>
    </row>
    <row r="202" spans="1:21" x14ac:dyDescent="0.3">
      <c r="A202" s="100">
        <v>198</v>
      </c>
      <c r="B202" s="119" t="s">
        <v>697</v>
      </c>
      <c r="C202" s="139"/>
      <c r="D202" s="120"/>
      <c r="E202" s="197" t="s">
        <v>808</v>
      </c>
      <c r="F202" s="159"/>
      <c r="G202" s="159">
        <v>1973</v>
      </c>
      <c r="H202" s="168">
        <v>49</v>
      </c>
      <c r="I202" s="224" t="s">
        <v>809</v>
      </c>
      <c r="J202" s="144" t="s">
        <v>17</v>
      </c>
      <c r="K202" s="161">
        <f>SUM(COUNTIF(M202:U202,"&gt;-1"))</f>
        <v>1</v>
      </c>
      <c r="L202" s="143">
        <f>SUM(M202:U202)</f>
        <v>10</v>
      </c>
      <c r="M202" s="198">
        <v>10</v>
      </c>
      <c r="N202" s="176"/>
      <c r="O202" s="177"/>
      <c r="P202" s="175"/>
      <c r="Q202" s="120"/>
      <c r="R202" s="176"/>
      <c r="S202" s="119"/>
      <c r="T202" s="119"/>
      <c r="U202" s="100"/>
    </row>
    <row r="203" spans="1:21" x14ac:dyDescent="0.3">
      <c r="A203" s="100">
        <v>199</v>
      </c>
      <c r="B203" s="147" t="s">
        <v>695</v>
      </c>
      <c r="C203" s="139"/>
      <c r="D203" s="120"/>
      <c r="E203" s="191" t="s">
        <v>753</v>
      </c>
      <c r="F203" s="160" t="s">
        <v>568</v>
      </c>
      <c r="G203" s="164">
        <v>1961</v>
      </c>
      <c r="H203" s="164">
        <f>SUM(2022-G203)</f>
        <v>61</v>
      </c>
      <c r="I203" s="222" t="s">
        <v>25</v>
      </c>
      <c r="J203" s="145" t="s">
        <v>16</v>
      </c>
      <c r="K203" s="161">
        <f>SUM(COUNTIF(M203:U203,"&gt;-1"))</f>
        <v>1</v>
      </c>
      <c r="L203" s="143">
        <f>SUM(M203:U203)</f>
        <v>10</v>
      </c>
      <c r="M203" s="125"/>
      <c r="N203" s="175"/>
      <c r="O203" s="176"/>
      <c r="P203" s="177"/>
      <c r="Q203" s="184">
        <v>10</v>
      </c>
      <c r="R203" s="176"/>
      <c r="S203" s="119"/>
      <c r="T203" s="119"/>
      <c r="U203" s="100"/>
    </row>
    <row r="204" spans="1:21" x14ac:dyDescent="0.3">
      <c r="A204" s="100">
        <v>200</v>
      </c>
      <c r="B204" s="199" t="s">
        <v>698</v>
      </c>
      <c r="C204" s="120"/>
      <c r="D204" s="120"/>
      <c r="E204" s="189" t="s">
        <v>299</v>
      </c>
      <c r="F204" s="105" t="s">
        <v>300</v>
      </c>
      <c r="G204" s="165" t="s">
        <v>302</v>
      </c>
      <c r="H204" s="52">
        <f>SUM(2022-G204)</f>
        <v>71</v>
      </c>
      <c r="I204" s="223" t="s">
        <v>301</v>
      </c>
      <c r="J204" s="144" t="s">
        <v>17</v>
      </c>
      <c r="K204" s="161">
        <f>SUM(COUNTIF(M204:U204,"&gt;-1"))</f>
        <v>1</v>
      </c>
      <c r="L204" s="143">
        <f>SUM(M204:U204)</f>
        <v>10</v>
      </c>
      <c r="M204" s="125"/>
      <c r="N204" s="179">
        <v>10</v>
      </c>
      <c r="O204" s="175"/>
      <c r="P204" s="180"/>
      <c r="Q204" s="176"/>
      <c r="R204" s="176"/>
      <c r="S204" s="119"/>
      <c r="T204" s="119"/>
      <c r="U204" s="100"/>
    </row>
    <row r="205" spans="1:21" x14ac:dyDescent="0.3">
      <c r="A205" s="100">
        <v>201</v>
      </c>
      <c r="B205" s="119" t="s">
        <v>696</v>
      </c>
      <c r="C205" s="139"/>
      <c r="D205" s="120"/>
      <c r="E205" s="197" t="s">
        <v>781</v>
      </c>
      <c r="F205" s="159"/>
      <c r="G205" s="159">
        <v>2007</v>
      </c>
      <c r="H205" s="168">
        <v>15</v>
      </c>
      <c r="I205" s="226" t="s">
        <v>782</v>
      </c>
      <c r="J205" s="144" t="s">
        <v>17</v>
      </c>
      <c r="K205" s="161">
        <f>SUM(COUNTIF(M205:U205,"&gt;-1"))</f>
        <v>1</v>
      </c>
      <c r="L205" s="143">
        <f>SUM(M205:U205)</f>
        <v>9</v>
      </c>
      <c r="M205" s="198">
        <v>9</v>
      </c>
      <c r="N205" s="176"/>
      <c r="O205" s="177"/>
      <c r="P205" s="175"/>
      <c r="Q205" s="120"/>
      <c r="R205" s="176"/>
      <c r="S205" s="119"/>
      <c r="T205" s="119"/>
      <c r="U205" s="100"/>
    </row>
    <row r="206" spans="1:21" x14ac:dyDescent="0.3">
      <c r="A206" s="100">
        <v>202</v>
      </c>
      <c r="B206" s="119" t="s">
        <v>694</v>
      </c>
      <c r="C206" s="139"/>
      <c r="D206" s="120"/>
      <c r="E206" s="197" t="s">
        <v>841</v>
      </c>
      <c r="F206" s="159"/>
      <c r="G206" s="159">
        <v>2006</v>
      </c>
      <c r="H206" s="168">
        <v>16</v>
      </c>
      <c r="I206" s="226" t="s">
        <v>782</v>
      </c>
      <c r="J206" s="145" t="s">
        <v>16</v>
      </c>
      <c r="K206" s="161">
        <f>SUM(COUNTIF(M206:U206,"&gt;-1"))</f>
        <v>1</v>
      </c>
      <c r="L206" s="143">
        <f>SUM(M206:U206)</f>
        <v>9</v>
      </c>
      <c r="M206" s="198">
        <v>9</v>
      </c>
      <c r="N206" s="176"/>
      <c r="O206" s="177"/>
      <c r="P206" s="175"/>
      <c r="Q206" s="120"/>
      <c r="R206" s="176"/>
      <c r="S206" s="119"/>
      <c r="T206" s="119"/>
      <c r="U206" s="100"/>
    </row>
    <row r="207" spans="1:21" x14ac:dyDescent="0.3">
      <c r="A207" s="100">
        <v>203</v>
      </c>
      <c r="B207" s="119" t="s">
        <v>694</v>
      </c>
      <c r="C207" s="139"/>
      <c r="D207" s="120"/>
      <c r="E207" s="197" t="s">
        <v>842</v>
      </c>
      <c r="F207" s="159"/>
      <c r="G207" s="159">
        <v>2005</v>
      </c>
      <c r="H207" s="168">
        <v>17</v>
      </c>
      <c r="I207" s="226" t="s">
        <v>18</v>
      </c>
      <c r="J207" s="145" t="s">
        <v>16</v>
      </c>
      <c r="K207" s="161">
        <f>SUM(COUNTIF(M207:U207,"&gt;-1"))</f>
        <v>1</v>
      </c>
      <c r="L207" s="143">
        <f>SUM(M207:U207)</f>
        <v>9</v>
      </c>
      <c r="M207" s="198">
        <v>9</v>
      </c>
      <c r="N207" s="176"/>
      <c r="O207" s="177"/>
      <c r="P207" s="175"/>
      <c r="Q207" s="120"/>
      <c r="R207" s="176"/>
      <c r="S207" s="119"/>
      <c r="T207" s="119"/>
      <c r="U207" s="100"/>
    </row>
    <row r="208" spans="1:21" x14ac:dyDescent="0.3">
      <c r="A208" s="100">
        <v>204</v>
      </c>
      <c r="B208" s="119" t="s">
        <v>696</v>
      </c>
      <c r="C208" s="139"/>
      <c r="D208" s="120"/>
      <c r="E208" s="197" t="s">
        <v>799</v>
      </c>
      <c r="F208" s="159"/>
      <c r="G208" s="159">
        <v>1988</v>
      </c>
      <c r="H208" s="168">
        <v>34</v>
      </c>
      <c r="I208" s="224" t="s">
        <v>18</v>
      </c>
      <c r="J208" s="144" t="s">
        <v>17</v>
      </c>
      <c r="K208" s="161">
        <f>SUM(COUNTIF(M208:U208,"&gt;-1"))</f>
        <v>1</v>
      </c>
      <c r="L208" s="143">
        <f>SUM(M208:U208)</f>
        <v>9</v>
      </c>
      <c r="M208" s="198">
        <v>9</v>
      </c>
      <c r="N208" s="176"/>
      <c r="O208" s="177"/>
      <c r="P208" s="175"/>
      <c r="Q208" s="120"/>
      <c r="R208" s="176"/>
      <c r="S208" s="119"/>
      <c r="T208" s="119"/>
      <c r="U208" s="100"/>
    </row>
    <row r="209" spans="1:21" x14ac:dyDescent="0.3">
      <c r="A209" s="100">
        <v>205</v>
      </c>
      <c r="B209" s="119" t="s">
        <v>696</v>
      </c>
      <c r="C209" s="139"/>
      <c r="D209" s="120"/>
      <c r="E209" s="197" t="s">
        <v>797</v>
      </c>
      <c r="F209" s="159"/>
      <c r="G209" s="159">
        <v>1985</v>
      </c>
      <c r="H209" s="168">
        <v>37</v>
      </c>
      <c r="I209" s="224" t="s">
        <v>798</v>
      </c>
      <c r="J209" s="144" t="s">
        <v>17</v>
      </c>
      <c r="K209" s="161">
        <f>SUM(COUNTIF(M209:U209,"&gt;-1"))</f>
        <v>1</v>
      </c>
      <c r="L209" s="143">
        <f>SUM(M209:U209)</f>
        <v>9</v>
      </c>
      <c r="M209" s="198">
        <v>9</v>
      </c>
      <c r="N209" s="176"/>
      <c r="O209" s="177"/>
      <c r="P209" s="175"/>
      <c r="Q209" s="120"/>
      <c r="R209" s="176"/>
      <c r="S209" s="119"/>
      <c r="T209" s="119"/>
      <c r="U209" s="100"/>
    </row>
    <row r="210" spans="1:21" x14ac:dyDescent="0.3">
      <c r="A210" s="100">
        <v>206</v>
      </c>
      <c r="B210" s="119" t="s">
        <v>694</v>
      </c>
      <c r="C210" s="139"/>
      <c r="D210" s="120"/>
      <c r="E210" s="197" t="s">
        <v>843</v>
      </c>
      <c r="F210" s="159"/>
      <c r="G210" s="159">
        <v>2003</v>
      </c>
      <c r="H210" s="168">
        <v>19</v>
      </c>
      <c r="I210" s="226" t="s">
        <v>782</v>
      </c>
      <c r="J210" s="145" t="s">
        <v>16</v>
      </c>
      <c r="K210" s="161">
        <f>SUM(COUNTIF(M210:U210,"&gt;-1"))</f>
        <v>1</v>
      </c>
      <c r="L210" s="143">
        <f>SUM(M210:U210)</f>
        <v>8</v>
      </c>
      <c r="M210" s="198">
        <v>8</v>
      </c>
      <c r="N210" s="176"/>
      <c r="O210" s="177"/>
      <c r="P210" s="175"/>
      <c r="Q210" s="120"/>
      <c r="R210" s="176"/>
      <c r="S210" s="119"/>
      <c r="T210" s="119"/>
      <c r="U210" s="100"/>
    </row>
    <row r="211" spans="1:21" x14ac:dyDescent="0.3">
      <c r="A211" s="100">
        <v>207</v>
      </c>
      <c r="B211" s="119" t="s">
        <v>694</v>
      </c>
      <c r="C211" s="139"/>
      <c r="D211" s="120"/>
      <c r="E211" s="197" t="s">
        <v>844</v>
      </c>
      <c r="F211" s="159"/>
      <c r="G211" s="159">
        <v>2002</v>
      </c>
      <c r="H211" s="168">
        <v>20</v>
      </c>
      <c r="I211" s="226" t="s">
        <v>170</v>
      </c>
      <c r="J211" s="145" t="s">
        <v>16</v>
      </c>
      <c r="K211" s="161">
        <f>SUM(COUNTIF(M211:U211,"&gt;-1"))</f>
        <v>1</v>
      </c>
      <c r="L211" s="143">
        <f>SUM(M211:U211)</f>
        <v>8</v>
      </c>
      <c r="M211" s="198">
        <v>8</v>
      </c>
      <c r="N211" s="176"/>
      <c r="O211" s="177"/>
      <c r="P211" s="175"/>
      <c r="Q211" s="120"/>
      <c r="R211" s="176"/>
      <c r="S211" s="119"/>
      <c r="T211" s="119"/>
      <c r="U211" s="100"/>
    </row>
    <row r="212" spans="1:21" x14ac:dyDescent="0.3">
      <c r="A212" s="100">
        <v>208</v>
      </c>
      <c r="B212" s="119" t="s">
        <v>699</v>
      </c>
      <c r="C212" s="139"/>
      <c r="D212" s="120"/>
      <c r="E212" s="197" t="s">
        <v>825</v>
      </c>
      <c r="F212" s="159"/>
      <c r="G212" s="159">
        <v>1963</v>
      </c>
      <c r="H212" s="168">
        <v>59</v>
      </c>
      <c r="I212" s="224" t="s">
        <v>826</v>
      </c>
      <c r="J212" s="144" t="s">
        <v>17</v>
      </c>
      <c r="K212" s="161">
        <f>SUM(COUNTIF(M212:U212,"&gt;-1"))</f>
        <v>1</v>
      </c>
      <c r="L212" s="143">
        <f>SUM(M212:U212)</f>
        <v>8</v>
      </c>
      <c r="M212" s="198">
        <v>8</v>
      </c>
      <c r="N212" s="176"/>
      <c r="O212" s="177"/>
      <c r="P212" s="175"/>
      <c r="Q212" s="120"/>
      <c r="R212" s="176"/>
      <c r="S212" s="119"/>
      <c r="T212" s="119"/>
      <c r="U212" s="100"/>
    </row>
    <row r="213" spans="1:21" x14ac:dyDescent="0.3">
      <c r="A213" s="100">
        <v>209</v>
      </c>
      <c r="B213" s="144" t="s">
        <v>696</v>
      </c>
      <c r="C213" s="120"/>
      <c r="D213" s="120"/>
      <c r="E213" s="190" t="s">
        <v>624</v>
      </c>
      <c r="F213" s="78" t="s">
        <v>377</v>
      </c>
      <c r="G213" s="166" t="s">
        <v>427</v>
      </c>
      <c r="H213" s="166">
        <f>SUM(2022-G213)</f>
        <v>37</v>
      </c>
      <c r="I213" s="124" t="s">
        <v>149</v>
      </c>
      <c r="J213" s="144" t="s">
        <v>17</v>
      </c>
      <c r="K213" s="161">
        <f>SUM(COUNTIF(M213:U213,"&gt;-1"))</f>
        <v>1</v>
      </c>
      <c r="L213" s="143">
        <f>SUM(M213:U213)</f>
        <v>7.6923076923076934</v>
      </c>
      <c r="M213" s="125"/>
      <c r="N213" s="175"/>
      <c r="O213" s="175"/>
      <c r="P213" s="181">
        <v>7.6923076923076934</v>
      </c>
      <c r="Q213" s="176"/>
      <c r="R213" s="180"/>
      <c r="S213" s="119"/>
      <c r="T213" s="119"/>
      <c r="U213" s="100"/>
    </row>
    <row r="214" spans="1:21" x14ac:dyDescent="0.3">
      <c r="A214" s="100">
        <v>210</v>
      </c>
      <c r="B214" s="126" t="s">
        <v>697</v>
      </c>
      <c r="C214" s="120"/>
      <c r="D214" s="120"/>
      <c r="E214" s="189" t="s">
        <v>273</v>
      </c>
      <c r="F214" s="105" t="s">
        <v>274</v>
      </c>
      <c r="G214" s="57" t="s">
        <v>248</v>
      </c>
      <c r="H214" s="52">
        <f>SUM(2022-G214)</f>
        <v>45</v>
      </c>
      <c r="I214" s="223" t="s">
        <v>127</v>
      </c>
      <c r="J214" s="144" t="s">
        <v>17</v>
      </c>
      <c r="K214" s="161">
        <f>SUM(COUNTIF(M214:U214,"&gt;-1"))</f>
        <v>1</v>
      </c>
      <c r="L214" s="143">
        <f>SUM(M214:U214)</f>
        <v>7.1428571428571388</v>
      </c>
      <c r="M214" s="125"/>
      <c r="N214" s="179">
        <v>7.1428571428571388</v>
      </c>
      <c r="O214" s="175"/>
      <c r="P214" s="180"/>
      <c r="Q214" s="176"/>
      <c r="R214" s="176"/>
      <c r="S214" s="119"/>
      <c r="T214" s="119"/>
      <c r="U214" s="100"/>
    </row>
    <row r="215" spans="1:21" x14ac:dyDescent="0.3">
      <c r="A215" s="100">
        <v>211</v>
      </c>
      <c r="B215" s="119" t="s">
        <v>694</v>
      </c>
      <c r="C215" s="139"/>
      <c r="D215" s="120"/>
      <c r="E215" s="197" t="s">
        <v>845</v>
      </c>
      <c r="F215" s="159"/>
      <c r="G215" s="159">
        <v>2007</v>
      </c>
      <c r="H215" s="168">
        <v>15</v>
      </c>
      <c r="I215" s="226" t="s">
        <v>782</v>
      </c>
      <c r="J215" s="145" t="s">
        <v>16</v>
      </c>
      <c r="K215" s="161">
        <f>SUM(COUNTIF(M215:U215,"&gt;-1"))</f>
        <v>1</v>
      </c>
      <c r="L215" s="143">
        <f>SUM(M215:U215)</f>
        <v>7</v>
      </c>
      <c r="M215" s="198">
        <v>7</v>
      </c>
      <c r="N215" s="176"/>
      <c r="O215" s="177"/>
      <c r="P215" s="175"/>
      <c r="Q215" s="120"/>
      <c r="R215" s="176"/>
      <c r="S215" s="119"/>
      <c r="T215" s="119"/>
      <c r="U215" s="100"/>
    </row>
    <row r="216" spans="1:21" x14ac:dyDescent="0.3">
      <c r="A216" s="100">
        <v>212</v>
      </c>
      <c r="B216" s="119" t="s">
        <v>696</v>
      </c>
      <c r="C216" s="139"/>
      <c r="D216" s="120"/>
      <c r="E216" s="197" t="s">
        <v>783</v>
      </c>
      <c r="F216" s="159"/>
      <c r="G216" s="159">
        <v>2006</v>
      </c>
      <c r="H216" s="168">
        <v>16</v>
      </c>
      <c r="I216" s="226" t="s">
        <v>782</v>
      </c>
      <c r="J216" s="144" t="s">
        <v>17</v>
      </c>
      <c r="K216" s="161">
        <f>SUM(COUNTIF(M216:U216,"&gt;-1"))</f>
        <v>1</v>
      </c>
      <c r="L216" s="143">
        <f>SUM(M216:U216)</f>
        <v>7</v>
      </c>
      <c r="M216" s="198">
        <v>7</v>
      </c>
      <c r="N216" s="176"/>
      <c r="O216" s="177"/>
      <c r="P216" s="175"/>
      <c r="Q216" s="120"/>
      <c r="R216" s="176"/>
      <c r="S216" s="138"/>
      <c r="T216" s="119"/>
      <c r="U216" s="119"/>
    </row>
    <row r="217" spans="1:21" x14ac:dyDescent="0.3">
      <c r="A217" s="100">
        <v>213</v>
      </c>
      <c r="B217" s="119" t="s">
        <v>694</v>
      </c>
      <c r="C217" s="139"/>
      <c r="D217" s="120"/>
      <c r="E217" s="197" t="s">
        <v>846</v>
      </c>
      <c r="F217" s="159"/>
      <c r="G217" s="159">
        <v>2003</v>
      </c>
      <c r="H217" s="168">
        <v>19</v>
      </c>
      <c r="I217" s="226" t="s">
        <v>170</v>
      </c>
      <c r="J217" s="145" t="s">
        <v>16</v>
      </c>
      <c r="K217" s="161">
        <f>SUM(COUNTIF(M217:U217,"&gt;-1"))</f>
        <v>1</v>
      </c>
      <c r="L217" s="143">
        <f>SUM(M217:U217)</f>
        <v>7</v>
      </c>
      <c r="M217" s="198">
        <v>7</v>
      </c>
      <c r="N217" s="176"/>
      <c r="O217" s="177"/>
      <c r="P217" s="175"/>
      <c r="Q217" s="120"/>
      <c r="R217" s="176"/>
      <c r="S217" s="119"/>
      <c r="T217" s="119"/>
      <c r="U217" s="100"/>
    </row>
    <row r="218" spans="1:21" x14ac:dyDescent="0.3">
      <c r="A218" s="100">
        <v>214</v>
      </c>
      <c r="B218" s="119" t="s">
        <v>696</v>
      </c>
      <c r="C218" s="139"/>
      <c r="D218" s="120"/>
      <c r="E218" s="197" t="s">
        <v>784</v>
      </c>
      <c r="F218" s="159"/>
      <c r="G218" s="159">
        <v>1993</v>
      </c>
      <c r="H218" s="168">
        <v>29</v>
      </c>
      <c r="I218" s="226" t="s">
        <v>18</v>
      </c>
      <c r="J218" s="144" t="s">
        <v>17</v>
      </c>
      <c r="K218" s="161">
        <f>SUM(COUNTIF(M218:U218,"&gt;-1"))</f>
        <v>1</v>
      </c>
      <c r="L218" s="143">
        <f>SUM(M218:U218)</f>
        <v>7</v>
      </c>
      <c r="M218" s="198">
        <v>7</v>
      </c>
      <c r="N218" s="176"/>
      <c r="O218" s="177"/>
      <c r="P218" s="175"/>
      <c r="Q218" s="120"/>
      <c r="R218" s="176"/>
      <c r="S218" s="119"/>
      <c r="T218" s="119"/>
      <c r="U218" s="100"/>
    </row>
    <row r="219" spans="1:21" x14ac:dyDescent="0.3">
      <c r="A219" s="100">
        <v>215</v>
      </c>
      <c r="B219" s="119" t="s">
        <v>696</v>
      </c>
      <c r="C219" s="139"/>
      <c r="D219" s="120"/>
      <c r="E219" s="197" t="s">
        <v>785</v>
      </c>
      <c r="F219" s="159"/>
      <c r="G219" s="159">
        <v>1993</v>
      </c>
      <c r="H219" s="168">
        <v>29</v>
      </c>
      <c r="I219" s="224" t="s">
        <v>18</v>
      </c>
      <c r="J219" s="144" t="s">
        <v>17</v>
      </c>
      <c r="K219" s="161">
        <f>SUM(COUNTIF(M219:U219,"&gt;-1"))</f>
        <v>1</v>
      </c>
      <c r="L219" s="143">
        <f>SUM(M219:U219)</f>
        <v>7</v>
      </c>
      <c r="M219" s="198">
        <v>7</v>
      </c>
      <c r="N219" s="176"/>
      <c r="O219" s="177"/>
      <c r="P219" s="175"/>
      <c r="Q219" s="120"/>
      <c r="R219" s="176"/>
      <c r="S219" s="119"/>
      <c r="T219" s="119"/>
      <c r="U219" s="100"/>
    </row>
    <row r="220" spans="1:21" x14ac:dyDescent="0.3">
      <c r="A220" s="100">
        <v>216</v>
      </c>
      <c r="B220" s="119" t="s">
        <v>696</v>
      </c>
      <c r="C220" s="139"/>
      <c r="D220" s="120"/>
      <c r="E220" s="197" t="s">
        <v>800</v>
      </c>
      <c r="F220" s="159"/>
      <c r="G220" s="159">
        <v>1983</v>
      </c>
      <c r="H220" s="168">
        <v>39</v>
      </c>
      <c r="I220" s="224" t="s">
        <v>801</v>
      </c>
      <c r="J220" s="144" t="s">
        <v>17</v>
      </c>
      <c r="K220" s="161">
        <f>SUM(COUNTIF(M220:U220,"&gt;-1"))</f>
        <v>1</v>
      </c>
      <c r="L220" s="143">
        <f>SUM(M220:U220)</f>
        <v>7</v>
      </c>
      <c r="M220" s="198">
        <v>7</v>
      </c>
      <c r="N220" s="176"/>
      <c r="O220" s="177"/>
      <c r="P220" s="175"/>
      <c r="Q220" s="120"/>
      <c r="R220" s="176"/>
      <c r="S220" s="119"/>
      <c r="T220" s="119"/>
      <c r="U220" s="100"/>
    </row>
    <row r="221" spans="1:21" x14ac:dyDescent="0.3">
      <c r="A221" s="100">
        <v>217</v>
      </c>
      <c r="B221" s="119" t="s">
        <v>699</v>
      </c>
      <c r="C221" s="139"/>
      <c r="D221" s="120"/>
      <c r="E221" s="197" t="s">
        <v>827</v>
      </c>
      <c r="F221" s="159"/>
      <c r="G221" s="159">
        <v>1969</v>
      </c>
      <c r="H221" s="168">
        <v>53</v>
      </c>
      <c r="I221" s="224" t="s">
        <v>828</v>
      </c>
      <c r="J221" s="144" t="s">
        <v>17</v>
      </c>
      <c r="K221" s="161">
        <f>SUM(COUNTIF(M221:U221,"&gt;-1"))</f>
        <v>1</v>
      </c>
      <c r="L221" s="143">
        <f>SUM(M221:U221)</f>
        <v>7</v>
      </c>
      <c r="M221" s="198">
        <v>7</v>
      </c>
      <c r="N221" s="176"/>
      <c r="O221" s="177"/>
      <c r="P221" s="175"/>
      <c r="Q221" s="120"/>
      <c r="R221" s="176"/>
      <c r="S221" s="119"/>
      <c r="T221" s="119"/>
      <c r="U221" s="100"/>
    </row>
    <row r="222" spans="1:21" x14ac:dyDescent="0.3">
      <c r="A222" s="100">
        <v>218</v>
      </c>
      <c r="B222" s="119" t="s">
        <v>698</v>
      </c>
      <c r="C222" s="139"/>
      <c r="D222" s="120"/>
      <c r="E222" s="197" t="s">
        <v>837</v>
      </c>
      <c r="F222" s="159"/>
      <c r="G222" s="159">
        <v>1947</v>
      </c>
      <c r="H222" s="168">
        <v>75</v>
      </c>
      <c r="I222" s="226" t="s">
        <v>19</v>
      </c>
      <c r="J222" s="159" t="s">
        <v>17</v>
      </c>
      <c r="K222" s="161">
        <f>SUM(COUNTIF(M222:U222,"&gt;-1"))</f>
        <v>1</v>
      </c>
      <c r="L222" s="143">
        <f>SUM(M222:U222)</f>
        <v>7</v>
      </c>
      <c r="M222" s="198">
        <v>7</v>
      </c>
      <c r="N222" s="176"/>
      <c r="O222" s="177"/>
      <c r="P222" s="175"/>
      <c r="Q222" s="120"/>
      <c r="R222" s="176"/>
      <c r="S222" s="119"/>
      <c r="T222" s="119"/>
      <c r="U222" s="100"/>
    </row>
    <row r="223" spans="1:21" x14ac:dyDescent="0.3">
      <c r="A223" s="100">
        <v>219</v>
      </c>
      <c r="B223" s="126" t="s">
        <v>697</v>
      </c>
      <c r="C223" s="139"/>
      <c r="D223" s="120"/>
      <c r="E223" s="191" t="s">
        <v>754</v>
      </c>
      <c r="F223" s="160" t="s">
        <v>247</v>
      </c>
      <c r="G223" s="164">
        <v>1978</v>
      </c>
      <c r="H223" s="164">
        <f>SUM(2022-G223)</f>
        <v>44</v>
      </c>
      <c r="I223" s="222"/>
      <c r="J223" s="144" t="s">
        <v>17</v>
      </c>
      <c r="K223" s="161">
        <f>SUM(COUNTIF(M223:U223,"&gt;-1"))</f>
        <v>1</v>
      </c>
      <c r="L223" s="143">
        <f>SUM(M223:U223)</f>
        <v>6.6666666666666714</v>
      </c>
      <c r="M223" s="125"/>
      <c r="N223" s="175"/>
      <c r="O223" s="176"/>
      <c r="P223" s="177"/>
      <c r="Q223" s="178">
        <v>6.6666666666666714</v>
      </c>
      <c r="R223" s="176"/>
      <c r="S223" s="119"/>
      <c r="T223" s="119"/>
      <c r="U223" s="100"/>
    </row>
    <row r="224" spans="1:21" x14ac:dyDescent="0.3">
      <c r="A224" s="100">
        <v>220</v>
      </c>
      <c r="B224" s="119" t="s">
        <v>696</v>
      </c>
      <c r="C224" s="139"/>
      <c r="D224" s="120"/>
      <c r="E224" s="197" t="s">
        <v>786</v>
      </c>
      <c r="F224" s="159"/>
      <c r="G224" s="159">
        <v>2007</v>
      </c>
      <c r="H224" s="168">
        <v>15</v>
      </c>
      <c r="I224" s="226" t="s">
        <v>782</v>
      </c>
      <c r="J224" s="144" t="s">
        <v>17</v>
      </c>
      <c r="K224" s="161">
        <f>SUM(COUNTIF(M224:U224,"&gt;-1"))</f>
        <v>1</v>
      </c>
      <c r="L224" s="143">
        <f>SUM(M224:U224)</f>
        <v>6</v>
      </c>
      <c r="M224" s="198">
        <v>6</v>
      </c>
      <c r="N224" s="176"/>
      <c r="O224" s="177"/>
      <c r="P224" s="175"/>
      <c r="Q224" s="120"/>
      <c r="R224" s="176"/>
      <c r="S224" s="119"/>
      <c r="T224" s="119"/>
      <c r="U224" s="100"/>
    </row>
    <row r="225" spans="1:21" x14ac:dyDescent="0.3">
      <c r="A225" s="100">
        <v>221</v>
      </c>
      <c r="B225" s="119" t="s">
        <v>694</v>
      </c>
      <c r="C225" s="139"/>
      <c r="D225" s="120"/>
      <c r="E225" s="197" t="s">
        <v>847</v>
      </c>
      <c r="F225" s="159"/>
      <c r="G225" s="159">
        <v>2007</v>
      </c>
      <c r="H225" s="168">
        <v>15</v>
      </c>
      <c r="I225" s="226" t="s">
        <v>782</v>
      </c>
      <c r="J225" s="145" t="s">
        <v>16</v>
      </c>
      <c r="K225" s="161">
        <f>SUM(COUNTIF(M225:U225,"&gt;-1"))</f>
        <v>1</v>
      </c>
      <c r="L225" s="143">
        <f>SUM(M225:U225)</f>
        <v>6</v>
      </c>
      <c r="M225" s="198">
        <v>6</v>
      </c>
      <c r="N225" s="176"/>
      <c r="O225" s="177"/>
      <c r="P225" s="175"/>
      <c r="Q225" s="120"/>
      <c r="R225" s="180"/>
      <c r="S225" s="119"/>
      <c r="T225" s="119"/>
      <c r="U225" s="100"/>
    </row>
    <row r="226" spans="1:21" x14ac:dyDescent="0.3">
      <c r="A226" s="100">
        <v>222</v>
      </c>
      <c r="B226" s="147" t="s">
        <v>695</v>
      </c>
      <c r="C226" s="139"/>
      <c r="D226" s="120"/>
      <c r="E226" s="197" t="s">
        <v>849</v>
      </c>
      <c r="F226" s="159"/>
      <c r="G226" s="159">
        <v>1984</v>
      </c>
      <c r="H226" s="168">
        <v>38</v>
      </c>
      <c r="I226" s="226" t="s">
        <v>18</v>
      </c>
      <c r="J226" s="145" t="s">
        <v>16</v>
      </c>
      <c r="K226" s="161">
        <f>SUM(COUNTIF(M226:U226,"&gt;-1"))</f>
        <v>1</v>
      </c>
      <c r="L226" s="143">
        <f>SUM(M226:U226)</f>
        <v>6</v>
      </c>
      <c r="M226" s="198">
        <v>6</v>
      </c>
      <c r="N226" s="176"/>
      <c r="O226" s="177"/>
      <c r="P226" s="175"/>
      <c r="Q226" s="120"/>
      <c r="R226" s="176"/>
      <c r="S226" s="119"/>
      <c r="T226" s="119"/>
      <c r="U226" s="100"/>
    </row>
    <row r="227" spans="1:21" x14ac:dyDescent="0.3">
      <c r="A227" s="100">
        <v>223</v>
      </c>
      <c r="B227" s="199" t="s">
        <v>698</v>
      </c>
      <c r="C227" s="139"/>
      <c r="D227" s="120"/>
      <c r="E227" s="190" t="s">
        <v>657</v>
      </c>
      <c r="F227" s="78" t="s">
        <v>439</v>
      </c>
      <c r="G227" s="166" t="s">
        <v>658</v>
      </c>
      <c r="H227" s="166">
        <f>SUM(2022-G227)</f>
        <v>63</v>
      </c>
      <c r="I227" s="78" t="s">
        <v>34</v>
      </c>
      <c r="J227" s="144" t="s">
        <v>17</v>
      </c>
      <c r="K227" s="161">
        <f>SUM(COUNTIF(M227:U227,"&gt;-1"))</f>
        <v>1</v>
      </c>
      <c r="L227" s="143">
        <f>SUM(M227:U227)</f>
        <v>5.2631578947368496</v>
      </c>
      <c r="M227" s="125"/>
      <c r="N227" s="175"/>
      <c r="O227" s="175"/>
      <c r="P227" s="181">
        <v>5.2631578947368496</v>
      </c>
      <c r="Q227" s="175"/>
      <c r="R227" s="176"/>
      <c r="S227" s="119"/>
      <c r="T227" s="119"/>
      <c r="U227" s="100"/>
    </row>
    <row r="228" spans="1:21" x14ac:dyDescent="0.3">
      <c r="A228" s="100">
        <v>224</v>
      </c>
      <c r="B228" s="120" t="s">
        <v>693</v>
      </c>
      <c r="C228" s="120"/>
      <c r="D228" s="120"/>
      <c r="E228" s="190" t="s">
        <v>454</v>
      </c>
      <c r="F228" s="78" t="s">
        <v>393</v>
      </c>
      <c r="G228" s="166" t="s">
        <v>455</v>
      </c>
      <c r="H228" s="166">
        <f>SUM(2022-G228)</f>
        <v>16</v>
      </c>
      <c r="I228" s="78" t="s">
        <v>27</v>
      </c>
      <c r="J228" s="144" t="s">
        <v>17</v>
      </c>
      <c r="K228" s="161">
        <f>SUM(COUNTIF(M228:U228,"&gt;-1"))</f>
        <v>1</v>
      </c>
      <c r="L228" s="143">
        <f>SUM(M228:U228)</f>
        <v>5</v>
      </c>
      <c r="M228" s="125">
        <v>5</v>
      </c>
      <c r="N228" s="175"/>
      <c r="O228" s="175"/>
      <c r="P228" s="182" t="s">
        <v>24</v>
      </c>
      <c r="Q228" s="176"/>
      <c r="R228" s="176"/>
      <c r="S228" s="119"/>
      <c r="T228" s="119"/>
      <c r="U228" s="100"/>
    </row>
    <row r="229" spans="1:21" x14ac:dyDescent="0.3">
      <c r="A229" s="100">
        <v>225</v>
      </c>
      <c r="B229" s="119" t="s">
        <v>699</v>
      </c>
      <c r="C229" s="139"/>
      <c r="D229" s="120"/>
      <c r="E229" s="197" t="s">
        <v>829</v>
      </c>
      <c r="F229" s="159"/>
      <c r="G229" s="159">
        <v>1965</v>
      </c>
      <c r="H229" s="168">
        <v>57</v>
      </c>
      <c r="I229" s="224" t="s">
        <v>155</v>
      </c>
      <c r="J229" s="144" t="s">
        <v>17</v>
      </c>
      <c r="K229" s="161">
        <f>SUM(COUNTIF(M229:U229,"&gt;-1"))</f>
        <v>1</v>
      </c>
      <c r="L229" s="143">
        <f>SUM(M229:U229)</f>
        <v>5</v>
      </c>
      <c r="M229" s="198">
        <v>5</v>
      </c>
      <c r="N229" s="176"/>
      <c r="O229" s="177"/>
      <c r="P229" s="175"/>
      <c r="Q229" s="120"/>
      <c r="R229" s="176"/>
      <c r="S229" s="119"/>
      <c r="T229" s="119"/>
      <c r="U229" s="100"/>
    </row>
    <row r="230" spans="1:21" x14ac:dyDescent="0.3">
      <c r="A230" s="100">
        <v>226</v>
      </c>
      <c r="B230" s="119" t="s">
        <v>696</v>
      </c>
      <c r="C230" s="139"/>
      <c r="D230" s="120"/>
      <c r="E230" s="197" t="s">
        <v>787</v>
      </c>
      <c r="F230" s="159"/>
      <c r="G230" s="159">
        <v>2007</v>
      </c>
      <c r="H230" s="168">
        <v>15</v>
      </c>
      <c r="I230" s="226" t="s">
        <v>782</v>
      </c>
      <c r="J230" s="144" t="s">
        <v>17</v>
      </c>
      <c r="K230" s="161">
        <f>SUM(COUNTIF(M230:U230,"&gt;-1"))</f>
        <v>1</v>
      </c>
      <c r="L230" s="143">
        <f>SUM(M230:U230)</f>
        <v>4</v>
      </c>
      <c r="M230" s="198">
        <v>4</v>
      </c>
      <c r="N230" s="176"/>
      <c r="O230" s="177"/>
      <c r="P230" s="175"/>
      <c r="Q230" s="120"/>
      <c r="R230" s="176"/>
      <c r="S230" s="119"/>
      <c r="T230" s="119"/>
      <c r="U230" s="100"/>
    </row>
    <row r="231" spans="1:21" x14ac:dyDescent="0.3">
      <c r="A231" s="100">
        <v>227</v>
      </c>
      <c r="B231" s="119" t="s">
        <v>696</v>
      </c>
      <c r="C231" s="139"/>
      <c r="D231" s="120"/>
      <c r="E231" s="197" t="s">
        <v>788</v>
      </c>
      <c r="F231" s="159"/>
      <c r="G231" s="159">
        <v>2007</v>
      </c>
      <c r="H231" s="168">
        <v>15</v>
      </c>
      <c r="I231" s="226" t="s">
        <v>782</v>
      </c>
      <c r="J231" s="144" t="s">
        <v>17</v>
      </c>
      <c r="K231" s="161">
        <f>SUM(COUNTIF(M231:U231,"&gt;-1"))</f>
        <v>1</v>
      </c>
      <c r="L231" s="143">
        <f>SUM(M231:U231)</f>
        <v>3</v>
      </c>
      <c r="M231" s="198">
        <v>3</v>
      </c>
      <c r="N231" s="176"/>
      <c r="O231" s="177"/>
      <c r="P231" s="175"/>
      <c r="Q231" s="120"/>
      <c r="R231" s="176"/>
      <c r="S231" s="119"/>
      <c r="T231" s="119"/>
      <c r="U231" s="100"/>
    </row>
    <row r="232" spans="1:21" x14ac:dyDescent="0.3">
      <c r="A232" s="100">
        <v>228</v>
      </c>
      <c r="B232" s="119" t="s">
        <v>697</v>
      </c>
      <c r="C232" s="139"/>
      <c r="D232" s="120"/>
      <c r="E232" s="197" t="s">
        <v>815</v>
      </c>
      <c r="F232" s="159"/>
      <c r="G232" s="159">
        <v>1973</v>
      </c>
      <c r="H232" s="168">
        <v>49</v>
      </c>
      <c r="I232" s="226" t="s">
        <v>816</v>
      </c>
      <c r="J232" s="144" t="s">
        <v>17</v>
      </c>
      <c r="K232" s="161">
        <f>SUM(COUNTIF(M232:U232,"&gt;-1"))</f>
        <v>1</v>
      </c>
      <c r="L232" s="143">
        <f>SUM(M232:U232)</f>
        <v>3</v>
      </c>
      <c r="M232" s="198">
        <v>3</v>
      </c>
      <c r="N232" s="176"/>
      <c r="O232" s="177"/>
      <c r="P232" s="175"/>
      <c r="Q232" s="120"/>
      <c r="R232" s="176"/>
      <c r="S232" s="138"/>
      <c r="T232" s="120"/>
      <c r="U232" s="120"/>
    </row>
    <row r="233" spans="1:21" x14ac:dyDescent="0.3">
      <c r="A233" s="100">
        <v>229</v>
      </c>
      <c r="B233" s="126" t="s">
        <v>697</v>
      </c>
      <c r="C233" s="139"/>
      <c r="D233" s="120"/>
      <c r="E233" s="190" t="s">
        <v>611</v>
      </c>
      <c r="F233" s="78" t="s">
        <v>292</v>
      </c>
      <c r="G233" s="166" t="s">
        <v>318</v>
      </c>
      <c r="H233" s="166">
        <f>SUM(2022-G233)</f>
        <v>43</v>
      </c>
      <c r="I233" s="78"/>
      <c r="J233" s="144" t="s">
        <v>17</v>
      </c>
      <c r="K233" s="161">
        <f>SUM(COUNTIF(M233:U233,"&gt;-1"))</f>
        <v>1</v>
      </c>
      <c r="L233" s="143">
        <f>SUM(M233:U233)</f>
        <v>2.5641025641025692</v>
      </c>
      <c r="M233" s="125"/>
      <c r="N233" s="175"/>
      <c r="O233" s="175"/>
      <c r="P233" s="181">
        <v>2.5641025641025692</v>
      </c>
      <c r="Q233" s="175"/>
      <c r="R233" s="176"/>
      <c r="S233" s="119"/>
      <c r="T233" s="119"/>
      <c r="U233" s="100"/>
    </row>
    <row r="234" spans="1:21" x14ac:dyDescent="0.3">
      <c r="A234" s="100">
        <v>230</v>
      </c>
      <c r="B234" s="119" t="s">
        <v>696</v>
      </c>
      <c r="C234" s="139"/>
      <c r="D234" s="120"/>
      <c r="E234" s="197" t="s">
        <v>789</v>
      </c>
      <c r="F234" s="159"/>
      <c r="G234" s="159">
        <v>2006</v>
      </c>
      <c r="H234" s="168">
        <v>16</v>
      </c>
      <c r="I234" s="226" t="s">
        <v>782</v>
      </c>
      <c r="J234" s="144" t="s">
        <v>17</v>
      </c>
      <c r="K234" s="161">
        <f>SUM(COUNTIF(M234:U234,"&gt;-1"))</f>
        <v>1</v>
      </c>
      <c r="L234" s="143">
        <f>SUM(M234:U234)</f>
        <v>2</v>
      </c>
      <c r="M234" s="198">
        <v>2</v>
      </c>
      <c r="N234" s="176"/>
      <c r="O234" s="177"/>
      <c r="P234" s="175"/>
      <c r="Q234" s="120"/>
      <c r="R234" s="176"/>
      <c r="S234" s="119"/>
      <c r="T234" s="119"/>
      <c r="U234" s="100"/>
    </row>
    <row r="235" spans="1:21" x14ac:dyDescent="0.3">
      <c r="A235" s="100">
        <v>231</v>
      </c>
      <c r="B235" s="119" t="s">
        <v>697</v>
      </c>
      <c r="C235" s="139"/>
      <c r="D235" s="120"/>
      <c r="E235" s="197" t="s">
        <v>817</v>
      </c>
      <c r="F235" s="159"/>
      <c r="G235" s="159">
        <v>1977</v>
      </c>
      <c r="H235" s="168">
        <v>45</v>
      </c>
      <c r="I235" s="226" t="s">
        <v>29</v>
      </c>
      <c r="J235" s="144" t="s">
        <v>17</v>
      </c>
      <c r="K235" s="161">
        <f>SUM(COUNTIF(M235:U235,"&gt;-1"))</f>
        <v>1</v>
      </c>
      <c r="L235" s="143">
        <f>SUM(M235:U235)</f>
        <v>2</v>
      </c>
      <c r="M235" s="198">
        <v>2</v>
      </c>
      <c r="N235" s="176"/>
      <c r="O235" s="177"/>
      <c r="P235" s="175"/>
      <c r="Q235" s="120"/>
      <c r="R235" s="176"/>
      <c r="S235" s="119"/>
      <c r="T235" s="119"/>
      <c r="U235" s="100"/>
    </row>
    <row r="236" spans="1:21" x14ac:dyDescent="0.3">
      <c r="A236" s="100">
        <v>232</v>
      </c>
      <c r="B236" s="147" t="s">
        <v>695</v>
      </c>
      <c r="C236" s="120"/>
      <c r="D236" s="120"/>
      <c r="E236" s="190" t="s">
        <v>650</v>
      </c>
      <c r="F236" s="78" t="s">
        <v>311</v>
      </c>
      <c r="G236" s="166" t="s">
        <v>251</v>
      </c>
      <c r="H236" s="166">
        <f>SUM(2022-G236)</f>
        <v>49</v>
      </c>
      <c r="I236" s="78" t="s">
        <v>651</v>
      </c>
      <c r="J236" s="145" t="s">
        <v>16</v>
      </c>
      <c r="K236" s="161">
        <f>SUM(COUNTIF(M236:U236,"&gt;-1"))</f>
        <v>2</v>
      </c>
      <c r="L236" s="143">
        <f>SUM(M236:U236)</f>
        <v>2</v>
      </c>
      <c r="M236" s="125">
        <v>1</v>
      </c>
      <c r="N236" s="175"/>
      <c r="O236" s="175"/>
      <c r="P236" s="181">
        <v>1</v>
      </c>
      <c r="Q236" s="176"/>
      <c r="R236" s="176"/>
      <c r="S236" s="119"/>
      <c r="T236" s="119"/>
      <c r="U236" s="100"/>
    </row>
    <row r="237" spans="1:21" x14ac:dyDescent="0.3">
      <c r="A237" s="100">
        <v>233</v>
      </c>
      <c r="B237" s="146" t="s">
        <v>699</v>
      </c>
      <c r="C237" s="120"/>
      <c r="D237" s="120"/>
      <c r="E237" s="155" t="s">
        <v>414</v>
      </c>
      <c r="F237" s="100" t="s">
        <v>766</v>
      </c>
      <c r="G237" s="164">
        <v>1969</v>
      </c>
      <c r="H237" s="164">
        <f>SUM(2022-G237)</f>
        <v>53</v>
      </c>
      <c r="I237" s="222" t="s">
        <v>404</v>
      </c>
      <c r="J237" s="144" t="s">
        <v>17</v>
      </c>
      <c r="K237" s="161">
        <f>SUM(COUNTIF(M237:U237,"&gt;-1"))</f>
        <v>2</v>
      </c>
      <c r="L237" s="143">
        <f>SUM(M237:U237)</f>
        <v>2</v>
      </c>
      <c r="M237" s="125"/>
      <c r="N237" s="175"/>
      <c r="O237" s="176">
        <v>1</v>
      </c>
      <c r="P237" s="180"/>
      <c r="Q237" s="178">
        <v>1</v>
      </c>
      <c r="R237" s="176"/>
      <c r="S237" s="138"/>
      <c r="T237" s="120"/>
      <c r="U237" s="119"/>
    </row>
    <row r="238" spans="1:21" x14ac:dyDescent="0.3">
      <c r="A238" s="100">
        <v>234</v>
      </c>
      <c r="B238" s="119" t="s">
        <v>693</v>
      </c>
      <c r="C238" s="139"/>
      <c r="D238" s="120"/>
      <c r="E238" s="191" t="s">
        <v>744</v>
      </c>
      <c r="F238" s="160" t="s">
        <v>227</v>
      </c>
      <c r="G238" s="164">
        <v>2008</v>
      </c>
      <c r="H238" s="164">
        <f>SUM(2022-G238)</f>
        <v>14</v>
      </c>
      <c r="I238" s="222" t="s">
        <v>715</v>
      </c>
      <c r="J238" s="145" t="s">
        <v>16</v>
      </c>
      <c r="K238" s="161">
        <f>SUM(COUNTIF(M238:U238,"&gt;-1"))</f>
        <v>1</v>
      </c>
      <c r="L238" s="143">
        <f>SUM(M238:U238)</f>
        <v>1</v>
      </c>
      <c r="M238" s="125"/>
      <c r="N238" s="175"/>
      <c r="O238" s="176"/>
      <c r="P238" s="177"/>
      <c r="Q238" s="178">
        <v>1</v>
      </c>
      <c r="R238" s="176"/>
      <c r="S238" s="119"/>
      <c r="T238" s="119"/>
      <c r="U238" s="100"/>
    </row>
    <row r="239" spans="1:21" x14ac:dyDescent="0.3">
      <c r="A239" s="100">
        <v>235</v>
      </c>
      <c r="B239" s="119" t="s">
        <v>696</v>
      </c>
      <c r="C239" s="139"/>
      <c r="D239" s="120"/>
      <c r="E239" s="197" t="s">
        <v>790</v>
      </c>
      <c r="F239" s="159"/>
      <c r="G239" s="159">
        <v>2007</v>
      </c>
      <c r="H239" s="168">
        <v>15</v>
      </c>
      <c r="I239" s="226" t="s">
        <v>782</v>
      </c>
      <c r="J239" s="144" t="s">
        <v>17</v>
      </c>
      <c r="K239" s="161">
        <f>SUM(COUNTIF(M239:U239,"&gt;-1"))</f>
        <v>1</v>
      </c>
      <c r="L239" s="143">
        <f>SUM(M239:U239)</f>
        <v>1</v>
      </c>
      <c r="M239" s="198">
        <v>1</v>
      </c>
      <c r="N239" s="176"/>
      <c r="O239" s="177"/>
      <c r="P239" s="175"/>
      <c r="Q239" s="120"/>
      <c r="R239" s="176"/>
      <c r="S239" s="119"/>
      <c r="T239" s="119"/>
      <c r="U239" s="100"/>
    </row>
    <row r="240" spans="1:21" x14ac:dyDescent="0.3">
      <c r="A240" s="100">
        <v>236</v>
      </c>
      <c r="B240" s="145" t="s">
        <v>694</v>
      </c>
      <c r="C240" s="120"/>
      <c r="D240" s="120"/>
      <c r="E240" s="189" t="s">
        <v>313</v>
      </c>
      <c r="F240" s="105" t="s">
        <v>314</v>
      </c>
      <c r="G240" s="57" t="s">
        <v>315</v>
      </c>
      <c r="H240" s="52">
        <f>SUM(2022-G240)</f>
        <v>29</v>
      </c>
      <c r="I240" s="223" t="s">
        <v>155</v>
      </c>
      <c r="J240" s="145" t="s">
        <v>16</v>
      </c>
      <c r="K240" s="161">
        <f>SUM(COUNTIF(M240:U240,"&gt;-1"))</f>
        <v>1</v>
      </c>
      <c r="L240" s="143">
        <f>SUM(M240:U240)</f>
        <v>1</v>
      </c>
      <c r="M240" s="125"/>
      <c r="N240" s="179">
        <v>1</v>
      </c>
      <c r="O240" s="175"/>
      <c r="P240" s="180"/>
      <c r="Q240" s="176"/>
      <c r="R240" s="176"/>
      <c r="S240" s="119"/>
      <c r="T240" s="119"/>
      <c r="U240" s="100"/>
    </row>
    <row r="241" spans="1:21" x14ac:dyDescent="0.3">
      <c r="A241" s="100">
        <v>237</v>
      </c>
      <c r="B241" s="144" t="s">
        <v>696</v>
      </c>
      <c r="C241" s="139"/>
      <c r="D241" s="120"/>
      <c r="E241" s="155" t="s">
        <v>396</v>
      </c>
      <c r="F241" s="100" t="s">
        <v>363</v>
      </c>
      <c r="G241" s="164">
        <v>1983</v>
      </c>
      <c r="H241" s="164">
        <f>SUM(2022-G241)</f>
        <v>39</v>
      </c>
      <c r="I241" s="222" t="s">
        <v>211</v>
      </c>
      <c r="J241" s="144" t="s">
        <v>17</v>
      </c>
      <c r="K241" s="161">
        <f>SUM(COUNTIF(M241:U241,"&gt;-1"))</f>
        <v>1</v>
      </c>
      <c r="L241" s="143">
        <f>SUM(M241:U241)</f>
        <v>1</v>
      </c>
      <c r="M241" s="125"/>
      <c r="N241" s="175"/>
      <c r="O241" s="176">
        <v>1</v>
      </c>
      <c r="P241" s="180"/>
      <c r="Q241" s="177"/>
      <c r="R241" s="176"/>
      <c r="S241" s="119"/>
      <c r="T241" s="119"/>
      <c r="U241" s="100"/>
    </row>
    <row r="242" spans="1:21" x14ac:dyDescent="0.3">
      <c r="A242" s="100">
        <v>238</v>
      </c>
      <c r="B242" s="119" t="s">
        <v>697</v>
      </c>
      <c r="C242" s="139"/>
      <c r="D242" s="120"/>
      <c r="E242" s="197" t="s">
        <v>818</v>
      </c>
      <c r="F242" s="159"/>
      <c r="G242" s="159">
        <v>1979</v>
      </c>
      <c r="H242" s="168">
        <v>43</v>
      </c>
      <c r="I242" s="224" t="s">
        <v>819</v>
      </c>
      <c r="J242" s="144" t="s">
        <v>17</v>
      </c>
      <c r="K242" s="161">
        <f>SUM(COUNTIF(M242:U242,"&gt;-1"))</f>
        <v>1</v>
      </c>
      <c r="L242" s="143">
        <f>SUM(M242:U242)</f>
        <v>1</v>
      </c>
      <c r="M242" s="198">
        <v>1</v>
      </c>
      <c r="N242" s="176"/>
      <c r="O242" s="177"/>
      <c r="P242" s="175"/>
      <c r="Q242" s="120"/>
      <c r="R242" s="176"/>
      <c r="S242" s="119"/>
      <c r="T242" s="119"/>
      <c r="U242" s="100"/>
    </row>
    <row r="243" spans="1:21" x14ac:dyDescent="0.3">
      <c r="A243" s="100">
        <v>239</v>
      </c>
      <c r="B243" s="147" t="s">
        <v>695</v>
      </c>
      <c r="C243" s="139"/>
      <c r="D243" s="120"/>
      <c r="E243" s="191" t="s">
        <v>739</v>
      </c>
      <c r="F243" s="160" t="s">
        <v>554</v>
      </c>
      <c r="G243" s="164">
        <v>1979</v>
      </c>
      <c r="H243" s="164">
        <f>SUM(2022-G243)</f>
        <v>43</v>
      </c>
      <c r="I243" s="222"/>
      <c r="J243" s="145" t="s">
        <v>16</v>
      </c>
      <c r="K243" s="161">
        <f>SUM(COUNTIF(M243:U243,"&gt;-1"))</f>
        <v>1</v>
      </c>
      <c r="L243" s="143">
        <f>SUM(M243:U243)</f>
        <v>1</v>
      </c>
      <c r="M243" s="125"/>
      <c r="N243" s="175"/>
      <c r="O243" s="176"/>
      <c r="P243" s="177"/>
      <c r="Q243" s="178">
        <v>1</v>
      </c>
      <c r="R243" s="180"/>
      <c r="S243" s="119"/>
      <c r="T243" s="119"/>
      <c r="U243" s="100"/>
    </row>
    <row r="244" spans="1:21" x14ac:dyDescent="0.3">
      <c r="A244" s="100">
        <v>240</v>
      </c>
      <c r="B244" s="126" t="s">
        <v>697</v>
      </c>
      <c r="C244" s="120"/>
      <c r="D244" s="120"/>
      <c r="E244" s="190" t="s">
        <v>645</v>
      </c>
      <c r="F244" s="78" t="s">
        <v>300</v>
      </c>
      <c r="G244" s="166" t="s">
        <v>248</v>
      </c>
      <c r="H244" s="166">
        <f>SUM(2022-G244)</f>
        <v>45</v>
      </c>
      <c r="I244" s="78"/>
      <c r="J244" s="144" t="s">
        <v>17</v>
      </c>
      <c r="K244" s="161">
        <f>SUM(COUNTIF(M244:U244,"&gt;-1"))</f>
        <v>1</v>
      </c>
      <c r="L244" s="143">
        <f>SUM(M244:U244)</f>
        <v>1</v>
      </c>
      <c r="M244" s="125"/>
      <c r="N244" s="175"/>
      <c r="O244" s="175"/>
      <c r="P244" s="181">
        <v>1</v>
      </c>
      <c r="Q244" s="176"/>
      <c r="R244" s="176"/>
      <c r="S244" s="119"/>
      <c r="T244" s="119"/>
      <c r="U244" s="100"/>
    </row>
    <row r="245" spans="1:21" x14ac:dyDescent="0.3">
      <c r="A245" s="100">
        <v>241</v>
      </c>
      <c r="B245" s="119" t="s">
        <v>697</v>
      </c>
      <c r="C245" s="139"/>
      <c r="D245" s="120"/>
      <c r="E245" s="197" t="s">
        <v>820</v>
      </c>
      <c r="F245" s="159"/>
      <c r="G245" s="159">
        <v>1976</v>
      </c>
      <c r="H245" s="168">
        <v>46</v>
      </c>
      <c r="I245" s="226" t="s">
        <v>160</v>
      </c>
      <c r="J245" s="144" t="s">
        <v>17</v>
      </c>
      <c r="K245" s="161">
        <f>SUM(COUNTIF(M245:U245,"&gt;-1"))</f>
        <v>1</v>
      </c>
      <c r="L245" s="143">
        <f>SUM(M245:U245)</f>
        <v>1</v>
      </c>
      <c r="M245" s="198">
        <v>1</v>
      </c>
      <c r="N245" s="176"/>
      <c r="O245" s="177"/>
      <c r="P245" s="175"/>
      <c r="Q245" s="120"/>
      <c r="R245" s="176"/>
      <c r="S245" s="119"/>
      <c r="T245" s="119"/>
      <c r="U245" s="100"/>
    </row>
    <row r="246" spans="1:21" x14ac:dyDescent="0.3">
      <c r="A246" s="100">
        <v>242</v>
      </c>
      <c r="B246" s="126" t="s">
        <v>697</v>
      </c>
      <c r="C246" s="139"/>
      <c r="D246" s="120"/>
      <c r="E246" s="191" t="s">
        <v>761</v>
      </c>
      <c r="F246" s="160" t="s">
        <v>362</v>
      </c>
      <c r="G246" s="164">
        <v>1975</v>
      </c>
      <c r="H246" s="164">
        <f>SUM(2022-G246)</f>
        <v>47</v>
      </c>
      <c r="I246" s="222" t="s">
        <v>726</v>
      </c>
      <c r="J246" s="144" t="s">
        <v>17</v>
      </c>
      <c r="K246" s="161">
        <f>SUM(COUNTIF(M246:U246,"&gt;-1"))</f>
        <v>1</v>
      </c>
      <c r="L246" s="143">
        <f>SUM(M246:U246)</f>
        <v>1</v>
      </c>
      <c r="M246" s="125"/>
      <c r="N246" s="175"/>
      <c r="O246" s="176"/>
      <c r="P246" s="177"/>
      <c r="Q246" s="178">
        <v>1</v>
      </c>
      <c r="R246" s="180"/>
      <c r="S246" s="138"/>
      <c r="T246" s="138"/>
      <c r="U246" s="120"/>
    </row>
    <row r="247" spans="1:21" x14ac:dyDescent="0.3">
      <c r="A247" s="100">
        <v>243</v>
      </c>
      <c r="B247" s="147" t="s">
        <v>695</v>
      </c>
      <c r="C247" s="120"/>
      <c r="D247" s="120"/>
      <c r="E247" s="188" t="s">
        <v>338</v>
      </c>
      <c r="F247" s="36" t="s">
        <v>339</v>
      </c>
      <c r="G247" s="52" t="s">
        <v>251</v>
      </c>
      <c r="H247" s="52">
        <f>SUM(2022-G247)</f>
        <v>49</v>
      </c>
      <c r="I247" s="223" t="s">
        <v>340</v>
      </c>
      <c r="J247" s="145" t="s">
        <v>16</v>
      </c>
      <c r="K247" s="161">
        <f>SUM(COUNTIF(M247:U247,"&gt;-1"))</f>
        <v>1</v>
      </c>
      <c r="L247" s="143">
        <f>SUM(M247:U247)</f>
        <v>1</v>
      </c>
      <c r="M247" s="125"/>
      <c r="N247" s="179">
        <v>1</v>
      </c>
      <c r="O247" s="175"/>
      <c r="P247" s="180"/>
      <c r="Q247" s="176"/>
      <c r="R247" s="180"/>
      <c r="S247" s="138"/>
      <c r="T247" s="120"/>
      <c r="U247" s="119"/>
    </row>
    <row r="248" spans="1:21" x14ac:dyDescent="0.3">
      <c r="A248" s="100">
        <v>244</v>
      </c>
      <c r="B248" s="126" t="s">
        <v>697</v>
      </c>
      <c r="C248" s="139"/>
      <c r="D248" s="120"/>
      <c r="E248" s="188" t="s">
        <v>275</v>
      </c>
      <c r="F248" s="36" t="s">
        <v>276</v>
      </c>
      <c r="G248" s="52" t="s">
        <v>251</v>
      </c>
      <c r="H248" s="52">
        <f>SUM(2022-G248)</f>
        <v>49</v>
      </c>
      <c r="I248" s="223" t="s">
        <v>157</v>
      </c>
      <c r="J248" s="144" t="s">
        <v>17</v>
      </c>
      <c r="K248" s="161">
        <f>SUM(COUNTIF(M248:U248,"&gt;-1"))</f>
        <v>1</v>
      </c>
      <c r="L248" s="143">
        <f>SUM(M248:U248)</f>
        <v>1</v>
      </c>
      <c r="M248" s="125"/>
      <c r="N248" s="179">
        <v>1</v>
      </c>
      <c r="O248" s="175"/>
      <c r="P248" s="180"/>
      <c r="Q248" s="177"/>
      <c r="R248" s="176"/>
      <c r="S248" s="119"/>
      <c r="T248" s="119"/>
      <c r="U248" s="100"/>
    </row>
    <row r="249" spans="1:21" x14ac:dyDescent="0.3">
      <c r="A249" s="100">
        <v>245</v>
      </c>
      <c r="B249" s="146" t="s">
        <v>699</v>
      </c>
      <c r="C249" s="120"/>
      <c r="D249" s="120"/>
      <c r="E249" s="189" t="s">
        <v>297</v>
      </c>
      <c r="F249" s="105" t="s">
        <v>268</v>
      </c>
      <c r="G249" s="165" t="s">
        <v>281</v>
      </c>
      <c r="H249" s="52">
        <f>SUM(2022-G249)</f>
        <v>55</v>
      </c>
      <c r="I249" s="223" t="s">
        <v>298</v>
      </c>
      <c r="J249" s="144" t="s">
        <v>17</v>
      </c>
      <c r="K249" s="161">
        <f>SUM(COUNTIF(M249:U249,"&gt;-1"))</f>
        <v>1</v>
      </c>
      <c r="L249" s="143">
        <f>SUM(M249:U249)</f>
        <v>1</v>
      </c>
      <c r="M249" s="125"/>
      <c r="N249" s="179">
        <v>1</v>
      </c>
      <c r="O249" s="175"/>
      <c r="P249" s="180"/>
      <c r="Q249" s="176"/>
      <c r="R249" s="176"/>
      <c r="S249" s="119"/>
      <c r="T249" s="119"/>
      <c r="U249" s="100"/>
    </row>
    <row r="250" spans="1:21" x14ac:dyDescent="0.3">
      <c r="A250" s="100">
        <v>246</v>
      </c>
      <c r="B250" s="199" t="s">
        <v>698</v>
      </c>
      <c r="C250" s="120"/>
      <c r="D250" s="120"/>
      <c r="E250" s="190" t="s">
        <v>661</v>
      </c>
      <c r="F250" s="78" t="s">
        <v>250</v>
      </c>
      <c r="G250" s="166" t="s">
        <v>662</v>
      </c>
      <c r="H250" s="166">
        <f>SUM(2022-G250)</f>
        <v>68</v>
      </c>
      <c r="I250" s="78" t="s">
        <v>22</v>
      </c>
      <c r="J250" s="144" t="s">
        <v>17</v>
      </c>
      <c r="K250" s="161">
        <f>SUM(COUNTIF(M250:U250,"&gt;-1"))</f>
        <v>1</v>
      </c>
      <c r="L250" s="143">
        <f>SUM(M250:U250)</f>
        <v>1</v>
      </c>
      <c r="M250" s="125"/>
      <c r="N250" s="175"/>
      <c r="O250" s="175"/>
      <c r="P250" s="181">
        <v>1</v>
      </c>
      <c r="Q250" s="176"/>
      <c r="R250" s="176"/>
      <c r="S250" s="138"/>
      <c r="T250" s="120"/>
      <c r="U250" s="120"/>
    </row>
    <row r="251" spans="1:21" x14ac:dyDescent="0.3">
      <c r="A251" s="100">
        <v>247</v>
      </c>
      <c r="B251" s="199" t="s">
        <v>698</v>
      </c>
      <c r="C251" s="139"/>
      <c r="D251" s="120"/>
      <c r="E251" s="191" t="s">
        <v>774</v>
      </c>
      <c r="F251" s="160" t="s">
        <v>300</v>
      </c>
      <c r="G251" s="164">
        <v>1942</v>
      </c>
      <c r="H251" s="164">
        <f>SUM(2022-G251)</f>
        <v>80</v>
      </c>
      <c r="I251" s="222" t="s">
        <v>738</v>
      </c>
      <c r="J251" s="144" t="s">
        <v>17</v>
      </c>
      <c r="K251" s="161">
        <f>SUM(COUNTIF(M251:U251,"&gt;-1"))</f>
        <v>1</v>
      </c>
      <c r="L251" s="143">
        <f>SUM(M251:U251)</f>
        <v>1</v>
      </c>
      <c r="M251" s="125"/>
      <c r="N251" s="175"/>
      <c r="O251" s="176"/>
      <c r="P251" s="177"/>
      <c r="Q251" s="178">
        <v>1</v>
      </c>
      <c r="R251" s="176"/>
      <c r="S251" s="138"/>
      <c r="T251" s="138"/>
      <c r="U251" s="120"/>
    </row>
    <row r="252" spans="1:21" x14ac:dyDescent="0.3">
      <c r="A252" s="100">
        <v>248</v>
      </c>
      <c r="B252" s="120" t="s">
        <v>693</v>
      </c>
      <c r="C252" s="120"/>
      <c r="D252" s="120"/>
      <c r="E252" s="188" t="s">
        <v>226</v>
      </c>
      <c r="F252" s="36" t="s">
        <v>227</v>
      </c>
      <c r="G252" s="52" t="s">
        <v>228</v>
      </c>
      <c r="H252" s="52">
        <f>SUM(2022-G252)</f>
        <v>10</v>
      </c>
      <c r="I252" s="122" t="s">
        <v>15</v>
      </c>
      <c r="J252" s="145" t="s">
        <v>16</v>
      </c>
      <c r="K252" s="161">
        <f>SUM(COUNTIF(M252:U252,"&gt;-1"))</f>
        <v>1</v>
      </c>
      <c r="L252" s="143">
        <f>SUM(M252:U252)</f>
        <v>0</v>
      </c>
      <c r="M252" s="125"/>
      <c r="N252" s="183">
        <v>0</v>
      </c>
      <c r="O252" s="175"/>
      <c r="P252" s="180"/>
      <c r="Q252" s="176"/>
      <c r="R252" s="176"/>
      <c r="S252" s="119"/>
      <c r="T252" s="119"/>
      <c r="U252" s="100"/>
    </row>
    <row r="253" spans="1:21" x14ac:dyDescent="0.3">
      <c r="A253" s="100">
        <v>249</v>
      </c>
      <c r="B253" s="120" t="s">
        <v>693</v>
      </c>
      <c r="C253" s="139"/>
      <c r="D253" s="120"/>
      <c r="E253" s="189" t="s">
        <v>222</v>
      </c>
      <c r="F253" s="105" t="s">
        <v>223</v>
      </c>
      <c r="G253" s="165" t="s">
        <v>225</v>
      </c>
      <c r="H253" s="52">
        <f>SUM(2022-G253)</f>
        <v>12</v>
      </c>
      <c r="I253" s="223" t="s">
        <v>224</v>
      </c>
      <c r="J253" s="145" t="s">
        <v>16</v>
      </c>
      <c r="K253" s="161">
        <f>SUM(COUNTIF(M253:U253,"&gt;-1"))</f>
        <v>1</v>
      </c>
      <c r="L253" s="143">
        <f>SUM(M253:U253)</f>
        <v>0</v>
      </c>
      <c r="M253" s="125"/>
      <c r="N253" s="183">
        <v>0</v>
      </c>
      <c r="O253" s="175"/>
      <c r="P253" s="180"/>
      <c r="Q253" s="177"/>
      <c r="R253" s="176"/>
      <c r="S253" s="119"/>
      <c r="T253" s="119"/>
      <c r="U253" s="100"/>
    </row>
    <row r="254" spans="1:21" x14ac:dyDescent="0.3">
      <c r="A254" s="100">
        <v>250</v>
      </c>
      <c r="B254" s="120" t="s">
        <v>693</v>
      </c>
      <c r="C254" s="120"/>
      <c r="D254" s="120"/>
      <c r="E254" s="189" t="s">
        <v>219</v>
      </c>
      <c r="F254" s="105" t="s">
        <v>220</v>
      </c>
      <c r="G254" s="165" t="s">
        <v>221</v>
      </c>
      <c r="H254" s="52">
        <f>SUM(2022-G254)</f>
        <v>13</v>
      </c>
      <c r="I254" s="223" t="s">
        <v>25</v>
      </c>
      <c r="J254" s="144" t="s">
        <v>17</v>
      </c>
      <c r="K254" s="161">
        <f>SUM(COUNTIF(M254:U254,"&gt;-1"))</f>
        <v>1</v>
      </c>
      <c r="L254" s="143">
        <f>SUM(M254:U254)</f>
        <v>0</v>
      </c>
      <c r="M254" s="125"/>
      <c r="N254" s="183">
        <v>0</v>
      </c>
      <c r="O254" s="175"/>
      <c r="P254" s="180"/>
      <c r="Q254" s="176"/>
      <c r="R254" s="176"/>
      <c r="S254" s="138"/>
      <c r="T254" s="119"/>
      <c r="U254" s="119"/>
    </row>
    <row r="255" spans="1:21" x14ac:dyDescent="0.3">
      <c r="A255" s="100">
        <v>251</v>
      </c>
      <c r="B255" s="120" t="s">
        <v>693</v>
      </c>
      <c r="C255" s="139"/>
      <c r="D255" s="120"/>
      <c r="E255" s="190" t="s">
        <v>501</v>
      </c>
      <c r="F255" s="78" t="s">
        <v>292</v>
      </c>
      <c r="G255" s="166" t="s">
        <v>502</v>
      </c>
      <c r="H255" s="166">
        <f>SUM(2022-G255)</f>
        <v>14</v>
      </c>
      <c r="I255" s="122" t="s">
        <v>15</v>
      </c>
      <c r="J255" s="144" t="s">
        <v>17</v>
      </c>
      <c r="K255" s="161">
        <f>SUM(COUNTIF(M255:U255,"&gt;-1"))</f>
        <v>0</v>
      </c>
      <c r="L255" s="143">
        <f>SUM(M255:U255)</f>
        <v>0</v>
      </c>
      <c r="M255" s="125"/>
      <c r="N255" s="175"/>
      <c r="O255" s="175"/>
      <c r="P255" s="182" t="s">
        <v>24</v>
      </c>
      <c r="Q255" s="177"/>
      <c r="R255" s="176"/>
      <c r="S255" s="120"/>
      <c r="T255" s="120"/>
      <c r="U255" s="120"/>
    </row>
    <row r="256" spans="1:21" x14ac:dyDescent="0.3">
      <c r="A256" s="100">
        <v>252</v>
      </c>
      <c r="B256" s="120" t="s">
        <v>693</v>
      </c>
      <c r="C256" s="139"/>
      <c r="D256" s="120"/>
      <c r="E256" s="190" t="s">
        <v>582</v>
      </c>
      <c r="F256" s="78" t="s">
        <v>329</v>
      </c>
      <c r="G256" s="166" t="s">
        <v>218</v>
      </c>
      <c r="H256" s="166">
        <f>SUM(2022-G256)</f>
        <v>17</v>
      </c>
      <c r="I256" s="78"/>
      <c r="J256" s="145" t="s">
        <v>16</v>
      </c>
      <c r="K256" s="161">
        <f>SUM(COUNTIF(M256:U256,"&gt;-1"))</f>
        <v>0</v>
      </c>
      <c r="L256" s="143">
        <f>SUM(M256:U256)</f>
        <v>0</v>
      </c>
      <c r="M256" s="125"/>
      <c r="N256" s="175"/>
      <c r="O256" s="175"/>
      <c r="P256" s="182" t="s">
        <v>24</v>
      </c>
      <c r="Q256" s="177"/>
      <c r="R256" s="176"/>
      <c r="S256" s="119"/>
      <c r="T256" s="119"/>
      <c r="U256" s="100"/>
    </row>
    <row r="257" spans="1:21" x14ac:dyDescent="0.3">
      <c r="A257" s="100">
        <v>253</v>
      </c>
      <c r="B257" s="147" t="s">
        <v>695</v>
      </c>
      <c r="C257" s="120"/>
      <c r="D257" s="120"/>
      <c r="E257" s="190" t="s">
        <v>684</v>
      </c>
      <c r="F257" s="78" t="s">
        <v>314</v>
      </c>
      <c r="G257" s="166" t="s">
        <v>327</v>
      </c>
      <c r="H257" s="166">
        <f>SUM(2022-G257)</f>
        <v>38</v>
      </c>
      <c r="I257" s="78" t="s">
        <v>682</v>
      </c>
      <c r="J257" s="145" t="s">
        <v>16</v>
      </c>
      <c r="K257" s="161">
        <f>SUM(COUNTIF(M257:U257,"&gt;-1"))</f>
        <v>0</v>
      </c>
      <c r="L257" s="143">
        <f>SUM(M257:U257)</f>
        <v>0</v>
      </c>
      <c r="M257" s="125"/>
      <c r="N257" s="175"/>
      <c r="O257" s="175"/>
      <c r="P257" s="182" t="s">
        <v>24</v>
      </c>
      <c r="Q257" s="176"/>
      <c r="R257" s="176"/>
      <c r="S257" s="138"/>
      <c r="T257" s="120"/>
      <c r="U257" s="119"/>
    </row>
    <row r="258" spans="1:21" x14ac:dyDescent="0.3">
      <c r="A258" s="100">
        <v>254</v>
      </c>
      <c r="B258" s="147" t="s">
        <v>695</v>
      </c>
      <c r="C258" s="120"/>
      <c r="D258" s="120"/>
      <c r="E258" s="190" t="s">
        <v>680</v>
      </c>
      <c r="F258" s="78" t="s">
        <v>681</v>
      </c>
      <c r="G258" s="166" t="s">
        <v>327</v>
      </c>
      <c r="H258" s="166">
        <f>SUM(2022-G258)</f>
        <v>38</v>
      </c>
      <c r="I258" s="225" t="s">
        <v>682</v>
      </c>
      <c r="J258" s="145" t="s">
        <v>16</v>
      </c>
      <c r="K258" s="161">
        <f>SUM(COUNTIF(M258:U258,"&gt;-1"))</f>
        <v>0</v>
      </c>
      <c r="L258" s="143">
        <f>SUM(M258:U258)</f>
        <v>0</v>
      </c>
      <c r="M258" s="125"/>
      <c r="N258" s="175"/>
      <c r="O258" s="175"/>
      <c r="P258" s="182" t="s">
        <v>24</v>
      </c>
      <c r="Q258" s="176"/>
      <c r="R258" s="176"/>
      <c r="S258" s="138"/>
      <c r="T258" s="120"/>
      <c r="U258" s="120"/>
    </row>
    <row r="259" spans="1:21" x14ac:dyDescent="0.3">
      <c r="A259" s="100">
        <v>255</v>
      </c>
      <c r="B259" s="119" t="s">
        <v>696</v>
      </c>
      <c r="C259" s="139"/>
      <c r="D259" s="120"/>
      <c r="E259" s="197" t="s">
        <v>802</v>
      </c>
      <c r="F259" s="159"/>
      <c r="G259" s="159">
        <v>1983</v>
      </c>
      <c r="H259" s="168">
        <v>39</v>
      </c>
      <c r="I259" s="226" t="s">
        <v>22</v>
      </c>
      <c r="J259" s="144" t="s">
        <v>17</v>
      </c>
      <c r="K259" s="161">
        <f>SUM(COUNTIF(M259:U259,"&gt;-1"))</f>
        <v>1</v>
      </c>
      <c r="L259" s="143">
        <f>SUM(M259:U259)</f>
        <v>0</v>
      </c>
      <c r="M259" s="198">
        <v>0</v>
      </c>
      <c r="N259" s="176"/>
      <c r="O259" s="177"/>
      <c r="P259" s="175"/>
      <c r="Q259" s="120"/>
      <c r="R259" s="176"/>
      <c r="S259" s="138"/>
      <c r="T259" s="138"/>
      <c r="U259" s="120"/>
    </row>
    <row r="260" spans="1:21" x14ac:dyDescent="0.3">
      <c r="A260" s="100">
        <v>256</v>
      </c>
      <c r="B260" s="119" t="s">
        <v>697</v>
      </c>
      <c r="C260" s="139"/>
      <c r="D260" s="120"/>
      <c r="E260" s="197" t="s">
        <v>814</v>
      </c>
      <c r="F260" s="159"/>
      <c r="G260" s="159">
        <v>1978</v>
      </c>
      <c r="H260" s="168">
        <v>44</v>
      </c>
      <c r="I260" s="224" t="s">
        <v>24</v>
      </c>
      <c r="J260" s="144" t="s">
        <v>17</v>
      </c>
      <c r="K260" s="161">
        <f>SUM(COUNTIF(M260:U260,"&gt;-1"))</f>
        <v>0</v>
      </c>
      <c r="L260" s="143">
        <f>SUM(M260:U260)</f>
        <v>0</v>
      </c>
      <c r="M260" s="198"/>
      <c r="N260" s="176"/>
      <c r="O260" s="177"/>
      <c r="P260" s="175"/>
      <c r="Q260" s="120"/>
      <c r="R260" s="176"/>
      <c r="S260" s="138"/>
      <c r="T260" s="119"/>
      <c r="U260" s="119"/>
    </row>
    <row r="261" spans="1:21" x14ac:dyDescent="0.3">
      <c r="A261" s="100">
        <v>257</v>
      </c>
      <c r="B261" s="147" t="s">
        <v>695</v>
      </c>
      <c r="C261" s="139"/>
      <c r="D261" s="120"/>
      <c r="E261" s="190" t="s">
        <v>675</v>
      </c>
      <c r="F261" s="78" t="s">
        <v>347</v>
      </c>
      <c r="G261" s="166" t="s">
        <v>251</v>
      </c>
      <c r="H261" s="166">
        <f>SUM(2022-G261)</f>
        <v>49</v>
      </c>
      <c r="I261" s="78" t="s">
        <v>673</v>
      </c>
      <c r="J261" s="145" t="s">
        <v>16</v>
      </c>
      <c r="K261" s="161">
        <f>SUM(COUNTIF(M261:U261,"&gt;-1"))</f>
        <v>0</v>
      </c>
      <c r="L261" s="143">
        <f>SUM(M261:U261)</f>
        <v>0</v>
      </c>
      <c r="M261" s="125"/>
      <c r="N261" s="175"/>
      <c r="O261" s="175"/>
      <c r="P261" s="182" t="s">
        <v>24</v>
      </c>
      <c r="Q261" s="177"/>
      <c r="R261" s="180"/>
      <c r="S261" s="138"/>
      <c r="T261" s="120"/>
      <c r="U261" s="120"/>
    </row>
    <row r="262" spans="1:21" x14ac:dyDescent="0.3">
      <c r="A262" s="100">
        <v>258</v>
      </c>
      <c r="B262" s="147" t="s">
        <v>695</v>
      </c>
      <c r="C262" s="139"/>
      <c r="D262" s="120"/>
      <c r="E262" s="190" t="s">
        <v>664</v>
      </c>
      <c r="F262" s="78" t="s">
        <v>665</v>
      </c>
      <c r="G262" s="166" t="s">
        <v>278</v>
      </c>
      <c r="H262" s="166">
        <f>SUM(2022-G262)</f>
        <v>50</v>
      </c>
      <c r="I262" s="78" t="s">
        <v>199</v>
      </c>
      <c r="J262" s="145" t="s">
        <v>16</v>
      </c>
      <c r="K262" s="161">
        <f>SUM(COUNTIF(M262:U262,"&gt;-1"))</f>
        <v>0</v>
      </c>
      <c r="L262" s="143">
        <f>SUM(M262:U262)</f>
        <v>0</v>
      </c>
      <c r="M262" s="125"/>
      <c r="N262" s="175"/>
      <c r="O262" s="175"/>
      <c r="P262" s="182" t="s">
        <v>24</v>
      </c>
      <c r="Q262" s="177"/>
      <c r="R262" s="176"/>
      <c r="S262" s="138"/>
      <c r="T262" s="138"/>
      <c r="U262" s="120"/>
    </row>
    <row r="263" spans="1:21" x14ac:dyDescent="0.3">
      <c r="A263" s="100">
        <v>259</v>
      </c>
      <c r="B263" s="199" t="s">
        <v>698</v>
      </c>
      <c r="C263" s="139"/>
      <c r="D263" s="120"/>
      <c r="E263" s="190" t="s">
        <v>672</v>
      </c>
      <c r="F263" s="78" t="s">
        <v>237</v>
      </c>
      <c r="G263" s="166" t="s">
        <v>631</v>
      </c>
      <c r="H263" s="166">
        <f>SUM(2022-G263)</f>
        <v>64</v>
      </c>
      <c r="I263" s="78" t="s">
        <v>673</v>
      </c>
      <c r="J263" s="144" t="s">
        <v>17</v>
      </c>
      <c r="K263" s="161">
        <f>SUM(COUNTIF(M263:U263,"&gt;-1"))</f>
        <v>0</v>
      </c>
      <c r="L263" s="143">
        <f>SUM(M263:U263)</f>
        <v>0</v>
      </c>
      <c r="M263" s="125"/>
      <c r="N263" s="175"/>
      <c r="O263" s="175"/>
      <c r="P263" s="182" t="s">
        <v>24</v>
      </c>
      <c r="Q263" s="177"/>
      <c r="R263" s="176"/>
      <c r="S263" s="138"/>
      <c r="T263" s="120"/>
      <c r="U263" s="119"/>
    </row>
    <row r="264" spans="1:21" x14ac:dyDescent="0.3">
      <c r="A264" s="100">
        <v>260</v>
      </c>
      <c r="B264" s="147" t="s">
        <v>695</v>
      </c>
      <c r="C264" s="120"/>
      <c r="D264" s="120"/>
      <c r="E264" s="190" t="s">
        <v>667</v>
      </c>
      <c r="F264" s="78" t="s">
        <v>668</v>
      </c>
      <c r="G264" s="166" t="s">
        <v>670</v>
      </c>
      <c r="H264" s="166">
        <f>SUM(2022-G264)</f>
        <v>69</v>
      </c>
      <c r="I264" s="78" t="s">
        <v>669</v>
      </c>
      <c r="J264" s="145" t="s">
        <v>16</v>
      </c>
      <c r="K264" s="161">
        <f>SUM(COUNTIF(M264:U264,"&gt;-1"))</f>
        <v>0</v>
      </c>
      <c r="L264" s="143">
        <f>SUM(M264:U264)</f>
        <v>0</v>
      </c>
      <c r="M264" s="125"/>
      <c r="N264" s="175"/>
      <c r="O264" s="175"/>
      <c r="P264" s="182" t="s">
        <v>24</v>
      </c>
      <c r="Q264" s="176"/>
      <c r="R264" s="176"/>
      <c r="S264" s="138"/>
      <c r="T264" s="119"/>
      <c r="U264" s="119"/>
    </row>
    <row r="265" spans="1:21" x14ac:dyDescent="0.3">
      <c r="A265" s="100">
        <v>261</v>
      </c>
      <c r="B265" s="199" t="s">
        <v>698</v>
      </c>
      <c r="C265" s="120"/>
      <c r="D265" s="120"/>
      <c r="E265" s="190" t="s">
        <v>677</v>
      </c>
      <c r="F265" s="78" t="s">
        <v>300</v>
      </c>
      <c r="G265" s="166" t="s">
        <v>678</v>
      </c>
      <c r="H265" s="166">
        <f>SUM(2022-G265)</f>
        <v>73</v>
      </c>
      <c r="I265" s="122" t="s">
        <v>15</v>
      </c>
      <c r="J265" s="144" t="s">
        <v>17</v>
      </c>
      <c r="K265" s="161">
        <f>SUM(COUNTIF(M265:U265,"&gt;-1"))</f>
        <v>0</v>
      </c>
      <c r="L265" s="143">
        <f>SUM(M265:U265)</f>
        <v>0</v>
      </c>
      <c r="M265" s="125"/>
      <c r="N265" s="175"/>
      <c r="O265" s="175"/>
      <c r="P265" s="182" t="s">
        <v>24</v>
      </c>
      <c r="Q265" s="176"/>
      <c r="R265" s="176"/>
      <c r="S265" s="120"/>
      <c r="T265" s="120"/>
      <c r="U265" s="119"/>
    </row>
  </sheetData>
  <autoFilter ref="A4:U265">
    <sortState ref="A5:V436">
      <sortCondition sortBy="cellColor" ref="E4:E436" dxfId="0"/>
    </sortState>
  </autoFilter>
  <sortState ref="B5:R265">
    <sortCondition descending="1" ref="L5:L265"/>
    <sortCondition ref="H5:H265"/>
  </sortState>
  <mergeCells count="1">
    <mergeCell ref="A1:K3"/>
  </mergeCells>
  <pageMargins left="0.51181102362204722" right="0.51181102362204722" top="0.39370078740157483" bottom="0.39370078740157483" header="0.31496062992125984" footer="0.31496062992125984"/>
  <pageSetup paperSize="8" orientation="portrait" r:id="rId1"/>
  <headerFooter>
    <oddHeader>&amp;C&amp;"Calibri"&amp;10&amp;K000000AGC Internal Use Only.&amp;1#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"/>
  <sheetViews>
    <sheetView workbookViewId="0">
      <selection activeCell="K27" sqref="K27"/>
    </sheetView>
  </sheetViews>
  <sheetFormatPr defaultRowHeight="15" x14ac:dyDescent="0.25"/>
  <cols>
    <col min="1" max="1" width="6.5703125" customWidth="1"/>
    <col min="2" max="2" width="3.140625" bestFit="1" customWidth="1"/>
    <col min="3" max="3" width="10.140625" bestFit="1" customWidth="1"/>
    <col min="4" max="4" width="9.5703125" bestFit="1" customWidth="1"/>
    <col min="5" max="5" width="5" bestFit="1" customWidth="1"/>
    <col min="6" max="6" width="4.42578125" customWidth="1"/>
    <col min="7" max="7" width="18.28515625" bestFit="1" customWidth="1"/>
    <col min="8" max="8" width="8.28515625" customWidth="1"/>
    <col min="9" max="9" width="8.7109375" bestFit="1" customWidth="1"/>
    <col min="10" max="10" width="8.28515625" bestFit="1" customWidth="1"/>
    <col min="11" max="11" width="8.7109375" bestFit="1" customWidth="1"/>
    <col min="12" max="12" width="6.140625" bestFit="1" customWidth="1"/>
    <col min="13" max="13" width="8" bestFit="1" customWidth="1"/>
    <col min="14" max="14" width="5.85546875" bestFit="1" customWidth="1"/>
    <col min="15" max="15" width="4.28515625" bestFit="1" customWidth="1"/>
  </cols>
  <sheetData>
    <row r="1" spans="1:15" x14ac:dyDescent="0.25">
      <c r="A1" t="s">
        <v>850</v>
      </c>
      <c r="F1" t="s">
        <v>851</v>
      </c>
      <c r="H1" t="s">
        <v>852</v>
      </c>
    </row>
    <row r="2" spans="1:15" x14ac:dyDescent="0.25">
      <c r="F2" t="s">
        <v>853</v>
      </c>
      <c r="I2" s="217" t="s">
        <v>854</v>
      </c>
      <c r="J2" s="217" t="s">
        <v>855</v>
      </c>
      <c r="K2" s="217" t="s">
        <v>856</v>
      </c>
      <c r="L2" s="217" t="s">
        <v>857</v>
      </c>
      <c r="M2" s="217" t="s">
        <v>858</v>
      </c>
      <c r="N2" s="217" t="s">
        <v>859</v>
      </c>
      <c r="O2" s="217"/>
    </row>
    <row r="3" spans="1:15" x14ac:dyDescent="0.25">
      <c r="A3" t="s">
        <v>11</v>
      </c>
      <c r="B3" t="s">
        <v>860</v>
      </c>
      <c r="C3" t="s">
        <v>8</v>
      </c>
      <c r="D3" t="s">
        <v>152</v>
      </c>
      <c r="E3" t="s">
        <v>9</v>
      </c>
      <c r="F3" t="s">
        <v>349</v>
      </c>
      <c r="G3" t="s">
        <v>861</v>
      </c>
      <c r="H3" t="s">
        <v>146</v>
      </c>
      <c r="I3" s="217" t="s">
        <v>696</v>
      </c>
      <c r="J3" s="217" t="s">
        <v>697</v>
      </c>
      <c r="K3" s="217" t="s">
        <v>699</v>
      </c>
      <c r="L3" s="217" t="s">
        <v>698</v>
      </c>
      <c r="M3" s="217" t="s">
        <v>694</v>
      </c>
      <c r="N3" s="217" t="s">
        <v>695</v>
      </c>
      <c r="O3" s="217" t="s">
        <v>711</v>
      </c>
    </row>
    <row r="4" spans="1:15" x14ac:dyDescent="0.25">
      <c r="A4">
        <v>1</v>
      </c>
      <c r="B4">
        <v>14</v>
      </c>
      <c r="C4" t="s">
        <v>216</v>
      </c>
      <c r="D4" t="s">
        <v>277</v>
      </c>
      <c r="E4">
        <v>1972</v>
      </c>
      <c r="F4">
        <v>50</v>
      </c>
      <c r="G4" t="s">
        <v>15</v>
      </c>
      <c r="H4" s="215">
        <v>0.6381944444444444</v>
      </c>
      <c r="I4" s="217"/>
      <c r="J4" s="217"/>
      <c r="K4" s="217">
        <v>1</v>
      </c>
      <c r="L4" s="217"/>
      <c r="M4" s="217"/>
      <c r="N4" s="217"/>
      <c r="O4" s="218">
        <v>50</v>
      </c>
    </row>
    <row r="5" spans="1:15" x14ac:dyDescent="0.25">
      <c r="A5">
        <v>2</v>
      </c>
      <c r="B5">
        <v>41</v>
      </c>
      <c r="C5" t="s">
        <v>416</v>
      </c>
      <c r="D5" t="s">
        <v>234</v>
      </c>
      <c r="E5">
        <v>1980</v>
      </c>
      <c r="F5">
        <v>42</v>
      </c>
      <c r="G5" t="s">
        <v>19</v>
      </c>
      <c r="H5" s="215">
        <v>0.64652777777777781</v>
      </c>
      <c r="I5" s="217"/>
      <c r="J5" s="217">
        <v>1</v>
      </c>
      <c r="K5" s="217"/>
      <c r="L5" s="217"/>
      <c r="M5" s="217"/>
      <c r="N5" s="217"/>
      <c r="O5" s="219">
        <v>10</v>
      </c>
    </row>
    <row r="6" spans="1:15" x14ac:dyDescent="0.25">
      <c r="A6">
        <v>3</v>
      </c>
      <c r="B6">
        <v>82</v>
      </c>
      <c r="C6" t="s">
        <v>862</v>
      </c>
      <c r="D6" t="s">
        <v>317</v>
      </c>
      <c r="E6">
        <v>1979</v>
      </c>
      <c r="F6">
        <v>43</v>
      </c>
      <c r="G6" t="s">
        <v>15</v>
      </c>
      <c r="H6" s="215">
        <v>0.69374999999999998</v>
      </c>
      <c r="I6" s="217"/>
      <c r="J6" s="217"/>
      <c r="K6" s="217"/>
      <c r="L6" s="217"/>
      <c r="M6" s="217"/>
      <c r="N6" s="217">
        <v>1</v>
      </c>
      <c r="O6" s="218">
        <v>50</v>
      </c>
    </row>
    <row r="7" spans="1:15" x14ac:dyDescent="0.25">
      <c r="A7">
        <v>4</v>
      </c>
      <c r="B7">
        <v>2</v>
      </c>
      <c r="C7" t="s">
        <v>863</v>
      </c>
      <c r="D7" t="s">
        <v>533</v>
      </c>
      <c r="E7">
        <v>1988</v>
      </c>
      <c r="F7">
        <v>34</v>
      </c>
      <c r="G7" t="s">
        <v>15</v>
      </c>
      <c r="H7" s="215">
        <v>0.74861111111111101</v>
      </c>
      <c r="I7" s="217"/>
      <c r="J7" s="217"/>
      <c r="K7" s="217"/>
      <c r="L7" s="217"/>
      <c r="M7" s="217">
        <v>1</v>
      </c>
      <c r="N7" s="217"/>
      <c r="O7" s="218">
        <v>20</v>
      </c>
    </row>
    <row r="8" spans="1:15" x14ac:dyDescent="0.25">
      <c r="A8">
        <v>5</v>
      </c>
      <c r="B8">
        <v>65</v>
      </c>
      <c r="C8" t="s">
        <v>457</v>
      </c>
      <c r="D8" t="s">
        <v>242</v>
      </c>
      <c r="E8">
        <v>1984</v>
      </c>
      <c r="F8">
        <v>38</v>
      </c>
      <c r="G8" t="s">
        <v>795</v>
      </c>
      <c r="H8" s="215">
        <v>0.75555555555555554</v>
      </c>
      <c r="I8" s="217">
        <v>1</v>
      </c>
      <c r="J8" s="217"/>
      <c r="K8" s="217"/>
      <c r="L8" s="217"/>
      <c r="M8" s="217"/>
      <c r="N8" s="217"/>
      <c r="O8" s="219">
        <v>10</v>
      </c>
    </row>
    <row r="9" spans="1:15" x14ac:dyDescent="0.25">
      <c r="A9">
        <v>6</v>
      </c>
      <c r="B9">
        <v>11</v>
      </c>
      <c r="C9" t="s">
        <v>473</v>
      </c>
      <c r="D9" t="s">
        <v>270</v>
      </c>
      <c r="E9">
        <v>1972</v>
      </c>
      <c r="F9">
        <v>50</v>
      </c>
      <c r="G9" t="s">
        <v>474</v>
      </c>
      <c r="H9" s="215">
        <v>0.76388888888888884</v>
      </c>
      <c r="I9" s="217"/>
      <c r="J9" s="217"/>
      <c r="K9" s="217">
        <v>2</v>
      </c>
      <c r="L9" s="217"/>
      <c r="M9" s="217"/>
      <c r="N9" s="217"/>
      <c r="O9" s="218">
        <v>30</v>
      </c>
    </row>
    <row r="10" spans="1:15" x14ac:dyDescent="0.25">
      <c r="A10">
        <v>7</v>
      </c>
      <c r="B10">
        <v>94</v>
      </c>
      <c r="C10" t="s">
        <v>319</v>
      </c>
      <c r="D10" t="s">
        <v>485</v>
      </c>
      <c r="E10">
        <v>2004</v>
      </c>
      <c r="F10">
        <v>18</v>
      </c>
      <c r="G10" t="s">
        <v>19</v>
      </c>
      <c r="H10" s="215">
        <v>0.77013888888888893</v>
      </c>
      <c r="I10" s="217"/>
      <c r="J10" s="217"/>
      <c r="K10" s="217"/>
      <c r="L10" s="217"/>
      <c r="M10" s="217">
        <v>2</v>
      </c>
      <c r="N10" s="217"/>
      <c r="O10" s="218">
        <v>10</v>
      </c>
    </row>
    <row r="11" spans="1:15" x14ac:dyDescent="0.25">
      <c r="A11">
        <v>8</v>
      </c>
      <c r="B11">
        <v>5</v>
      </c>
      <c r="C11" t="s">
        <v>389</v>
      </c>
      <c r="D11" t="s">
        <v>322</v>
      </c>
      <c r="E11">
        <v>1975</v>
      </c>
      <c r="F11">
        <v>47</v>
      </c>
      <c r="G11" t="s">
        <v>19</v>
      </c>
      <c r="H11" s="215">
        <v>0.80138888888888893</v>
      </c>
      <c r="I11" s="217"/>
      <c r="J11" s="217"/>
      <c r="K11" s="217"/>
      <c r="L11" s="217"/>
      <c r="M11" s="217"/>
      <c r="N11" s="217">
        <v>2</v>
      </c>
      <c r="O11" s="218">
        <v>30</v>
      </c>
    </row>
    <row r="12" spans="1:15" x14ac:dyDescent="0.25">
      <c r="A12">
        <v>9</v>
      </c>
      <c r="B12">
        <v>9</v>
      </c>
      <c r="C12" t="s">
        <v>416</v>
      </c>
      <c r="D12" t="s">
        <v>743</v>
      </c>
      <c r="E12">
        <v>1976</v>
      </c>
      <c r="F12">
        <v>46</v>
      </c>
      <c r="G12" t="s">
        <v>864</v>
      </c>
      <c r="H12" s="215">
        <v>0.81111111111111101</v>
      </c>
      <c r="I12" s="217"/>
      <c r="J12" s="217"/>
      <c r="K12" s="217"/>
      <c r="L12" s="217"/>
      <c r="M12" s="217"/>
      <c r="N12" s="217">
        <v>3</v>
      </c>
      <c r="O12" s="218">
        <v>10</v>
      </c>
    </row>
    <row r="13" spans="1:15" x14ac:dyDescent="0.25">
      <c r="A13">
        <v>10</v>
      </c>
      <c r="B13">
        <v>30</v>
      </c>
      <c r="C13" t="s">
        <v>371</v>
      </c>
      <c r="D13" t="s">
        <v>300</v>
      </c>
      <c r="E13">
        <v>1962</v>
      </c>
      <c r="F13">
        <v>60</v>
      </c>
      <c r="G13" t="s">
        <v>15</v>
      </c>
      <c r="H13" s="215">
        <v>0.85972222222222217</v>
      </c>
      <c r="I13" s="217"/>
      <c r="J13" s="217"/>
      <c r="K13" s="217"/>
      <c r="L13" s="217">
        <v>1</v>
      </c>
      <c r="M13" s="217"/>
      <c r="N13" s="217"/>
      <c r="O13" s="218">
        <v>20</v>
      </c>
    </row>
    <row r="14" spans="1:15" x14ac:dyDescent="0.25">
      <c r="A14">
        <v>11</v>
      </c>
      <c r="B14">
        <v>76</v>
      </c>
      <c r="C14" t="s">
        <v>865</v>
      </c>
      <c r="D14" t="s">
        <v>300</v>
      </c>
      <c r="E14">
        <v>1949</v>
      </c>
      <c r="F14">
        <v>73</v>
      </c>
      <c r="G14" t="s">
        <v>26</v>
      </c>
      <c r="H14" s="215">
        <v>0.87430555555555556</v>
      </c>
      <c r="I14" s="217"/>
      <c r="J14" s="217"/>
      <c r="K14" s="217"/>
      <c r="L14" s="217">
        <v>2</v>
      </c>
      <c r="M14" s="217"/>
      <c r="N14" s="217"/>
      <c r="O14" s="218">
        <v>10</v>
      </c>
    </row>
    <row r="15" spans="1:15" x14ac:dyDescent="0.25">
      <c r="A15">
        <v>12</v>
      </c>
      <c r="B15">
        <v>28</v>
      </c>
      <c r="C15" t="s">
        <v>501</v>
      </c>
      <c r="D15" t="s">
        <v>259</v>
      </c>
      <c r="E15">
        <v>1967</v>
      </c>
      <c r="F15">
        <v>55</v>
      </c>
      <c r="G15" t="s">
        <v>15</v>
      </c>
      <c r="H15" s="216">
        <v>1.0090277777777776</v>
      </c>
      <c r="I15" s="217"/>
      <c r="J15" s="217"/>
      <c r="K15" s="217">
        <v>3</v>
      </c>
      <c r="L15" s="217"/>
      <c r="M15" s="217"/>
      <c r="N15" s="217"/>
      <c r="O15" s="218">
        <v>10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9"/>
  <sheetViews>
    <sheetView workbookViewId="0">
      <selection activeCell="A4" sqref="A4:J4"/>
    </sheetView>
  </sheetViews>
  <sheetFormatPr defaultRowHeight="15.75" x14ac:dyDescent="0.3"/>
  <cols>
    <col min="1" max="1" width="9.140625" style="47"/>
    <col min="2" max="2" width="19.42578125" style="47" customWidth="1"/>
    <col min="3" max="3" width="12.140625" style="47" customWidth="1"/>
    <col min="4" max="5" width="9.140625" style="48"/>
    <col min="6" max="6" width="23" style="48" customWidth="1"/>
    <col min="7" max="9" width="9.140625" style="48"/>
    <col min="10" max="10" width="9.140625" style="47"/>
  </cols>
  <sheetData>
    <row r="1" spans="1:10" x14ac:dyDescent="0.3">
      <c r="A1" s="213" t="s">
        <v>350</v>
      </c>
      <c r="B1" s="213"/>
      <c r="C1" s="213"/>
      <c r="D1" s="213"/>
      <c r="E1" s="213"/>
      <c r="F1" s="213"/>
      <c r="G1" s="213"/>
      <c r="H1" s="213"/>
      <c r="I1" s="213"/>
      <c r="J1" s="213"/>
    </row>
    <row r="3" spans="1:10" ht="15" x14ac:dyDescent="0.25">
      <c r="A3" s="214" t="s">
        <v>36</v>
      </c>
      <c r="B3" s="214"/>
      <c r="C3" s="214"/>
      <c r="D3" s="214"/>
      <c r="E3" s="214"/>
      <c r="F3" s="214"/>
      <c r="G3" s="214"/>
      <c r="H3" s="214"/>
      <c r="I3" s="214"/>
      <c r="J3" s="214"/>
    </row>
    <row r="4" spans="1:10" thickBot="1" x14ac:dyDescent="0.3">
      <c r="A4" s="31" t="s">
        <v>172</v>
      </c>
      <c r="B4" s="32" t="s">
        <v>33</v>
      </c>
      <c r="C4" s="32" t="s">
        <v>215</v>
      </c>
      <c r="D4" s="49" t="s">
        <v>9</v>
      </c>
      <c r="E4" s="50" t="s">
        <v>349</v>
      </c>
      <c r="F4" s="32" t="s">
        <v>37</v>
      </c>
      <c r="G4" s="50" t="s">
        <v>146</v>
      </c>
      <c r="H4" s="51" t="s">
        <v>147</v>
      </c>
      <c r="I4" s="51" t="s">
        <v>148</v>
      </c>
      <c r="J4" s="32" t="s">
        <v>13</v>
      </c>
    </row>
    <row r="5" spans="1:10" s="30" customFormat="1" ht="16.5" thickTop="1" x14ac:dyDescent="0.3">
      <c r="A5" s="34" t="s">
        <v>39</v>
      </c>
      <c r="B5" s="35" t="s">
        <v>229</v>
      </c>
      <c r="C5" s="35" t="s">
        <v>230</v>
      </c>
      <c r="D5" s="52" t="s">
        <v>232</v>
      </c>
      <c r="E5" s="53">
        <f>SUM(2022-D5)</f>
        <v>27</v>
      </c>
      <c r="F5" s="36" t="s">
        <v>231</v>
      </c>
      <c r="G5" s="54">
        <v>1.1916550925925926E-2</v>
      </c>
      <c r="H5" s="55" t="s">
        <v>31</v>
      </c>
      <c r="I5" s="56">
        <v>1</v>
      </c>
      <c r="J5" s="45">
        <v>50</v>
      </c>
    </row>
    <row r="6" spans="1:10" s="30" customFormat="1" ht="15" x14ac:dyDescent="0.25">
      <c r="A6" s="34" t="s">
        <v>41</v>
      </c>
      <c r="B6" s="38" t="s">
        <v>246</v>
      </c>
      <c r="C6" s="38" t="s">
        <v>247</v>
      </c>
      <c r="D6" s="54" t="s">
        <v>248</v>
      </c>
      <c r="E6" s="53">
        <f t="shared" ref="E6:E54" si="0">SUM(2022-D6)</f>
        <v>45</v>
      </c>
      <c r="F6" s="36" t="s">
        <v>15</v>
      </c>
      <c r="G6" s="54">
        <v>1.3423148148148149E-2</v>
      </c>
      <c r="H6" s="55" t="s">
        <v>32</v>
      </c>
      <c r="I6" s="56">
        <v>1</v>
      </c>
      <c r="J6" s="37">
        <v>92.857142857142861</v>
      </c>
    </row>
    <row r="7" spans="1:10" s="30" customFormat="1" ht="15" x14ac:dyDescent="0.25">
      <c r="A7" s="34" t="s">
        <v>43</v>
      </c>
      <c r="B7" s="35" t="s">
        <v>216</v>
      </c>
      <c r="C7" s="35" t="s">
        <v>217</v>
      </c>
      <c r="D7" s="54" t="s">
        <v>218</v>
      </c>
      <c r="E7" s="53">
        <f t="shared" si="0"/>
        <v>17</v>
      </c>
      <c r="F7" s="36" t="s">
        <v>151</v>
      </c>
      <c r="G7" s="54">
        <v>1.3521064814814814E-2</v>
      </c>
      <c r="H7" s="55" t="s">
        <v>173</v>
      </c>
      <c r="I7" s="56">
        <v>1</v>
      </c>
      <c r="J7" s="37" t="s">
        <v>24</v>
      </c>
    </row>
    <row r="8" spans="1:10" s="30" customFormat="1" ht="15" x14ac:dyDescent="0.25">
      <c r="A8" s="34" t="s">
        <v>46</v>
      </c>
      <c r="B8" s="35" t="s">
        <v>249</v>
      </c>
      <c r="C8" s="35" t="s">
        <v>250</v>
      </c>
      <c r="D8" s="54" t="s">
        <v>251</v>
      </c>
      <c r="E8" s="53">
        <f t="shared" si="0"/>
        <v>49</v>
      </c>
      <c r="F8" s="36" t="s">
        <v>210</v>
      </c>
      <c r="G8" s="54">
        <v>1.4332638888888888E-2</v>
      </c>
      <c r="H8" s="55" t="s">
        <v>32</v>
      </c>
      <c r="I8" s="56">
        <v>2</v>
      </c>
      <c r="J8" s="37">
        <v>85.714285714285722</v>
      </c>
    </row>
    <row r="9" spans="1:10" s="30" customFormat="1" ht="15" x14ac:dyDescent="0.25">
      <c r="A9" s="34" t="s">
        <v>48</v>
      </c>
      <c r="B9" s="38" t="s">
        <v>216</v>
      </c>
      <c r="C9" s="38" t="s">
        <v>277</v>
      </c>
      <c r="D9" s="54" t="s">
        <v>278</v>
      </c>
      <c r="E9" s="53">
        <f t="shared" si="0"/>
        <v>50</v>
      </c>
      <c r="F9" s="36" t="s">
        <v>15</v>
      </c>
      <c r="G9" s="54">
        <v>1.4679976851851852E-2</v>
      </c>
      <c r="H9" s="55" t="s">
        <v>58</v>
      </c>
      <c r="I9" s="56">
        <v>1</v>
      </c>
      <c r="J9" s="46">
        <v>87.5</v>
      </c>
    </row>
    <row r="10" spans="1:10" s="30" customFormat="1" ht="15" x14ac:dyDescent="0.25">
      <c r="A10" s="34" t="s">
        <v>50</v>
      </c>
      <c r="B10" s="35" t="s">
        <v>252</v>
      </c>
      <c r="C10" s="35" t="s">
        <v>253</v>
      </c>
      <c r="D10" s="54" t="s">
        <v>254</v>
      </c>
      <c r="E10" s="53">
        <f t="shared" si="0"/>
        <v>48</v>
      </c>
      <c r="F10" s="36" t="s">
        <v>224</v>
      </c>
      <c r="G10" s="54">
        <v>1.4955439814814814E-2</v>
      </c>
      <c r="H10" s="55" t="s">
        <v>32</v>
      </c>
      <c r="I10" s="56">
        <v>3</v>
      </c>
      <c r="J10" s="46">
        <v>78.571428571428569</v>
      </c>
    </row>
    <row r="11" spans="1:10" s="30" customFormat="1" ht="15" x14ac:dyDescent="0.25">
      <c r="A11" s="34" t="s">
        <v>52</v>
      </c>
      <c r="B11" s="35" t="s">
        <v>316</v>
      </c>
      <c r="C11" s="35" t="s">
        <v>317</v>
      </c>
      <c r="D11" s="54" t="s">
        <v>318</v>
      </c>
      <c r="E11" s="53">
        <f t="shared" si="0"/>
        <v>43</v>
      </c>
      <c r="F11" s="36" t="s">
        <v>15</v>
      </c>
      <c r="G11" s="54">
        <v>1.504537037037037E-2</v>
      </c>
      <c r="H11" s="55" t="s">
        <v>65</v>
      </c>
      <c r="I11" s="56">
        <v>1</v>
      </c>
      <c r="J11" s="46">
        <v>90</v>
      </c>
    </row>
    <row r="12" spans="1:10" s="30" customFormat="1" x14ac:dyDescent="0.3">
      <c r="A12" s="34" t="s">
        <v>54</v>
      </c>
      <c r="B12" s="38" t="s">
        <v>239</v>
      </c>
      <c r="C12" s="38" t="s">
        <v>234</v>
      </c>
      <c r="D12" s="54" t="s">
        <v>240</v>
      </c>
      <c r="E12" s="53">
        <f t="shared" si="0"/>
        <v>39</v>
      </c>
      <c r="F12" s="36" t="s">
        <v>224</v>
      </c>
      <c r="G12" s="54">
        <v>1.5170833333333333E-2</v>
      </c>
      <c r="H12" s="55" t="s">
        <v>30</v>
      </c>
      <c r="I12" s="56">
        <v>1</v>
      </c>
      <c r="J12" s="39">
        <v>50</v>
      </c>
    </row>
    <row r="13" spans="1:10" s="30" customFormat="1" ht="15" x14ac:dyDescent="0.25">
      <c r="A13" s="34" t="s">
        <v>56</v>
      </c>
      <c r="B13" s="35" t="s">
        <v>279</v>
      </c>
      <c r="C13" s="35" t="s">
        <v>280</v>
      </c>
      <c r="D13" s="54" t="s">
        <v>281</v>
      </c>
      <c r="E13" s="53">
        <f t="shared" si="0"/>
        <v>55</v>
      </c>
      <c r="F13" s="36" t="s">
        <v>224</v>
      </c>
      <c r="G13" s="54">
        <v>1.5646527777777777E-2</v>
      </c>
      <c r="H13" s="55" t="s">
        <v>58</v>
      </c>
      <c r="I13" s="56">
        <v>2</v>
      </c>
      <c r="J13" s="46">
        <v>75</v>
      </c>
    </row>
    <row r="14" spans="1:10" s="30" customFormat="1" x14ac:dyDescent="0.3">
      <c r="A14" s="34" t="s">
        <v>57</v>
      </c>
      <c r="B14" s="38" t="s">
        <v>241</v>
      </c>
      <c r="C14" s="38" t="s">
        <v>242</v>
      </c>
      <c r="D14" s="54" t="s">
        <v>240</v>
      </c>
      <c r="E14" s="53">
        <f t="shared" si="0"/>
        <v>39</v>
      </c>
      <c r="F14" s="36" t="s">
        <v>20</v>
      </c>
      <c r="G14" s="54">
        <v>1.5957523148148148E-2</v>
      </c>
      <c r="H14" s="55" t="s">
        <v>30</v>
      </c>
      <c r="I14" s="56">
        <v>2</v>
      </c>
      <c r="J14" s="39">
        <v>30</v>
      </c>
    </row>
    <row r="15" spans="1:10" s="30" customFormat="1" ht="15" x14ac:dyDescent="0.25">
      <c r="A15" s="34" t="s">
        <v>60</v>
      </c>
      <c r="B15" s="38" t="s">
        <v>282</v>
      </c>
      <c r="C15" s="38" t="s">
        <v>250</v>
      </c>
      <c r="D15" s="54" t="s">
        <v>284</v>
      </c>
      <c r="E15" s="53">
        <f t="shared" si="0"/>
        <v>51</v>
      </c>
      <c r="F15" s="36" t="s">
        <v>283</v>
      </c>
      <c r="G15" s="54">
        <v>1.6073263888888887E-2</v>
      </c>
      <c r="H15" s="55" t="s">
        <v>58</v>
      </c>
      <c r="I15" s="56">
        <v>3</v>
      </c>
      <c r="J15" s="37">
        <v>62.5</v>
      </c>
    </row>
    <row r="16" spans="1:10" s="30" customFormat="1" ht="15" x14ac:dyDescent="0.25">
      <c r="A16" s="34" t="s">
        <v>62</v>
      </c>
      <c r="B16" s="38" t="s">
        <v>255</v>
      </c>
      <c r="C16" s="38" t="s">
        <v>256</v>
      </c>
      <c r="D16" s="54" t="s">
        <v>257</v>
      </c>
      <c r="E16" s="53">
        <f t="shared" si="0"/>
        <v>47</v>
      </c>
      <c r="F16" s="36" t="s">
        <v>127</v>
      </c>
      <c r="G16" s="54">
        <v>1.616122685185185E-2</v>
      </c>
      <c r="H16" s="55" t="s">
        <v>32</v>
      </c>
      <c r="I16" s="56">
        <v>4</v>
      </c>
      <c r="J16" s="37">
        <v>71.428571428571431</v>
      </c>
    </row>
    <row r="17" spans="1:10" s="30" customFormat="1" ht="15" x14ac:dyDescent="0.25">
      <c r="A17" s="34" t="s">
        <v>64</v>
      </c>
      <c r="B17" s="38" t="s">
        <v>285</v>
      </c>
      <c r="C17" s="38" t="s">
        <v>286</v>
      </c>
      <c r="D17" s="54" t="s">
        <v>284</v>
      </c>
      <c r="E17" s="53">
        <f t="shared" si="0"/>
        <v>51</v>
      </c>
      <c r="F17" s="36" t="s">
        <v>287</v>
      </c>
      <c r="G17" s="54">
        <v>1.641435185185185E-2</v>
      </c>
      <c r="H17" s="55" t="s">
        <v>58</v>
      </c>
      <c r="I17" s="56">
        <v>4</v>
      </c>
      <c r="J17" s="37">
        <v>50</v>
      </c>
    </row>
    <row r="18" spans="1:10" s="30" customFormat="1" ht="15" x14ac:dyDescent="0.25">
      <c r="A18" s="34" t="s">
        <v>67</v>
      </c>
      <c r="B18" s="35" t="s">
        <v>258</v>
      </c>
      <c r="C18" s="35" t="s">
        <v>259</v>
      </c>
      <c r="D18" s="54" t="s">
        <v>257</v>
      </c>
      <c r="E18" s="53">
        <f t="shared" si="0"/>
        <v>47</v>
      </c>
      <c r="F18" s="36" t="s">
        <v>159</v>
      </c>
      <c r="G18" s="54">
        <v>1.6467939814814817E-2</v>
      </c>
      <c r="H18" s="55" t="s">
        <v>32</v>
      </c>
      <c r="I18" s="56">
        <v>5</v>
      </c>
      <c r="J18" s="37">
        <v>64.285714285714278</v>
      </c>
    </row>
    <row r="19" spans="1:10" s="30" customFormat="1" ht="15" x14ac:dyDescent="0.25">
      <c r="A19" s="34" t="s">
        <v>69</v>
      </c>
      <c r="B19" s="41" t="s">
        <v>303</v>
      </c>
      <c r="C19" s="41" t="s">
        <v>304</v>
      </c>
      <c r="D19" s="54" t="s">
        <v>305</v>
      </c>
      <c r="E19" s="53">
        <f t="shared" si="0"/>
        <v>34</v>
      </c>
      <c r="F19" s="36" t="s">
        <v>15</v>
      </c>
      <c r="G19" s="54">
        <v>1.6835879629629628E-2</v>
      </c>
      <c r="H19" s="55" t="s">
        <v>80</v>
      </c>
      <c r="I19" s="56">
        <v>1</v>
      </c>
      <c r="J19" s="37">
        <v>75</v>
      </c>
    </row>
    <row r="20" spans="1:10" s="30" customFormat="1" ht="15" x14ac:dyDescent="0.25">
      <c r="A20" s="34" t="s">
        <v>71</v>
      </c>
      <c r="B20" s="35" t="s">
        <v>260</v>
      </c>
      <c r="C20" s="35" t="s">
        <v>237</v>
      </c>
      <c r="D20" s="54" t="s">
        <v>261</v>
      </c>
      <c r="E20" s="53">
        <f t="shared" si="0"/>
        <v>41</v>
      </c>
      <c r="F20" s="36" t="s">
        <v>15</v>
      </c>
      <c r="G20" s="54">
        <v>1.7051041666666666E-2</v>
      </c>
      <c r="H20" s="55" t="s">
        <v>32</v>
      </c>
      <c r="I20" s="56">
        <v>6</v>
      </c>
      <c r="J20" s="37">
        <v>57.142857142857146</v>
      </c>
    </row>
    <row r="21" spans="1:10" s="30" customFormat="1" ht="15" x14ac:dyDescent="0.25">
      <c r="A21" s="34" t="s">
        <v>72</v>
      </c>
      <c r="B21" s="38" t="s">
        <v>219</v>
      </c>
      <c r="C21" s="38" t="s">
        <v>220</v>
      </c>
      <c r="D21" s="54" t="s">
        <v>221</v>
      </c>
      <c r="E21" s="53">
        <f t="shared" si="0"/>
        <v>13</v>
      </c>
      <c r="F21" s="36" t="s">
        <v>25</v>
      </c>
      <c r="G21" s="54">
        <v>1.7066550925925926E-2</v>
      </c>
      <c r="H21" s="55" t="s">
        <v>173</v>
      </c>
      <c r="I21" s="56">
        <v>2</v>
      </c>
      <c r="J21" s="37" t="s">
        <v>24</v>
      </c>
    </row>
    <row r="22" spans="1:10" s="30" customFormat="1" x14ac:dyDescent="0.3">
      <c r="A22" s="34" t="s">
        <v>74</v>
      </c>
      <c r="B22" s="35" t="s">
        <v>233</v>
      </c>
      <c r="C22" s="35" t="s">
        <v>234</v>
      </c>
      <c r="D22" s="54" t="s">
        <v>235</v>
      </c>
      <c r="E22" s="53">
        <f t="shared" si="0"/>
        <v>18</v>
      </c>
      <c r="F22" s="36" t="s">
        <v>224</v>
      </c>
      <c r="G22" s="54">
        <v>1.7096527777777776E-2</v>
      </c>
      <c r="H22" s="55" t="s">
        <v>31</v>
      </c>
      <c r="I22" s="56">
        <v>2</v>
      </c>
      <c r="J22" s="45">
        <v>30</v>
      </c>
    </row>
    <row r="23" spans="1:10" s="30" customFormat="1" ht="15" x14ac:dyDescent="0.25">
      <c r="A23" s="34" t="s">
        <v>76</v>
      </c>
      <c r="B23" s="35" t="s">
        <v>262</v>
      </c>
      <c r="C23" s="35" t="s">
        <v>263</v>
      </c>
      <c r="D23" s="54" t="s">
        <v>251</v>
      </c>
      <c r="E23" s="53">
        <f t="shared" si="0"/>
        <v>49</v>
      </c>
      <c r="F23" s="36" t="s">
        <v>224</v>
      </c>
      <c r="G23" s="54">
        <v>1.7106481481481483E-2</v>
      </c>
      <c r="H23" s="55" t="s">
        <v>32</v>
      </c>
      <c r="I23" s="56">
        <v>7</v>
      </c>
      <c r="J23" s="37">
        <v>50</v>
      </c>
    </row>
    <row r="24" spans="1:10" s="30" customFormat="1" ht="15" x14ac:dyDescent="0.25">
      <c r="A24" s="34" t="s">
        <v>78</v>
      </c>
      <c r="B24" s="38" t="s">
        <v>306</v>
      </c>
      <c r="C24" s="38" t="s">
        <v>307</v>
      </c>
      <c r="D24" s="54" t="s">
        <v>309</v>
      </c>
      <c r="E24" s="53">
        <f t="shared" si="0"/>
        <v>20</v>
      </c>
      <c r="F24" s="36" t="s">
        <v>308</v>
      </c>
      <c r="G24" s="54">
        <v>1.7128356481481481E-2</v>
      </c>
      <c r="H24" s="55" t="s">
        <v>80</v>
      </c>
      <c r="I24" s="56">
        <v>2</v>
      </c>
      <c r="J24" s="37">
        <v>50</v>
      </c>
    </row>
    <row r="25" spans="1:10" s="30" customFormat="1" ht="15" x14ac:dyDescent="0.25">
      <c r="A25" s="34" t="s">
        <v>45</v>
      </c>
      <c r="B25" s="38" t="s">
        <v>264</v>
      </c>
      <c r="C25" s="38" t="s">
        <v>265</v>
      </c>
      <c r="D25" s="54" t="s">
        <v>254</v>
      </c>
      <c r="E25" s="53">
        <f t="shared" si="0"/>
        <v>48</v>
      </c>
      <c r="F25" s="36" t="s">
        <v>224</v>
      </c>
      <c r="G25" s="54">
        <v>1.7315972222222222E-2</v>
      </c>
      <c r="H25" s="55" t="s">
        <v>32</v>
      </c>
      <c r="I25" s="56">
        <v>8</v>
      </c>
      <c r="J25" s="37">
        <v>42.857142857142861</v>
      </c>
    </row>
    <row r="26" spans="1:10" s="30" customFormat="1" ht="15" x14ac:dyDescent="0.25">
      <c r="A26" s="34" t="s">
        <v>81</v>
      </c>
      <c r="B26" s="38" t="s">
        <v>233</v>
      </c>
      <c r="C26" s="38" t="s">
        <v>234</v>
      </c>
      <c r="D26" s="54" t="s">
        <v>266</v>
      </c>
      <c r="E26" s="53">
        <f t="shared" si="0"/>
        <v>42</v>
      </c>
      <c r="F26" s="36" t="s">
        <v>15</v>
      </c>
      <c r="G26" s="54">
        <v>1.7352314814814813E-2</v>
      </c>
      <c r="H26" s="55" t="s">
        <v>32</v>
      </c>
      <c r="I26" s="56">
        <v>9</v>
      </c>
      <c r="J26" s="37">
        <v>35.714285714285708</v>
      </c>
    </row>
    <row r="27" spans="1:10" s="30" customFormat="1" ht="15" x14ac:dyDescent="0.25">
      <c r="A27" s="34" t="s">
        <v>82</v>
      </c>
      <c r="B27" s="35" t="s">
        <v>267</v>
      </c>
      <c r="C27" s="35" t="s">
        <v>268</v>
      </c>
      <c r="D27" s="54" t="s">
        <v>203</v>
      </c>
      <c r="E27" s="53">
        <f t="shared" si="0"/>
        <v>46</v>
      </c>
      <c r="F27" s="36" t="s">
        <v>15</v>
      </c>
      <c r="G27" s="54">
        <v>1.7398032407407407E-2</v>
      </c>
      <c r="H27" s="55" t="s">
        <v>32</v>
      </c>
      <c r="I27" s="56">
        <v>10</v>
      </c>
      <c r="J27" s="37">
        <v>28.571428571428569</v>
      </c>
    </row>
    <row r="28" spans="1:10" s="30" customFormat="1" ht="15" x14ac:dyDescent="0.25">
      <c r="A28" s="34" t="s">
        <v>83</v>
      </c>
      <c r="B28" s="35" t="s">
        <v>288</v>
      </c>
      <c r="C28" s="35" t="s">
        <v>289</v>
      </c>
      <c r="D28" s="54" t="s">
        <v>290</v>
      </c>
      <c r="E28" s="53">
        <f t="shared" si="0"/>
        <v>52</v>
      </c>
      <c r="F28" s="36" t="s">
        <v>153</v>
      </c>
      <c r="G28" s="54">
        <v>1.7529166666666669E-2</v>
      </c>
      <c r="H28" s="55" t="s">
        <v>58</v>
      </c>
      <c r="I28" s="56">
        <v>5</v>
      </c>
      <c r="J28" s="37">
        <v>37.5</v>
      </c>
    </row>
    <row r="29" spans="1:10" s="30" customFormat="1" ht="15" x14ac:dyDescent="0.25">
      <c r="A29" s="34" t="s">
        <v>85</v>
      </c>
      <c r="B29" s="38" t="s">
        <v>319</v>
      </c>
      <c r="C29" s="38" t="s">
        <v>320</v>
      </c>
      <c r="D29" s="54" t="s">
        <v>318</v>
      </c>
      <c r="E29" s="53">
        <f t="shared" si="0"/>
        <v>43</v>
      </c>
      <c r="F29" s="36" t="s">
        <v>156</v>
      </c>
      <c r="G29" s="54">
        <v>1.7635763888888888E-2</v>
      </c>
      <c r="H29" s="55" t="s">
        <v>65</v>
      </c>
      <c r="I29" s="56">
        <v>2</v>
      </c>
      <c r="J29" s="37">
        <v>80</v>
      </c>
    </row>
    <row r="30" spans="1:10" s="30" customFormat="1" ht="15" x14ac:dyDescent="0.25">
      <c r="A30" s="34" t="s">
        <v>87</v>
      </c>
      <c r="B30" s="38" t="s">
        <v>321</v>
      </c>
      <c r="C30" s="38" t="s">
        <v>322</v>
      </c>
      <c r="D30" s="54" t="s">
        <v>257</v>
      </c>
      <c r="E30" s="53">
        <f t="shared" si="0"/>
        <v>47</v>
      </c>
      <c r="F30" s="36" t="s">
        <v>35</v>
      </c>
      <c r="G30" s="54">
        <v>1.8351620370370369E-2</v>
      </c>
      <c r="H30" s="55" t="s">
        <v>65</v>
      </c>
      <c r="I30" s="56">
        <v>3</v>
      </c>
      <c r="J30" s="37">
        <v>70</v>
      </c>
    </row>
    <row r="31" spans="1:10" s="30" customFormat="1" ht="15" x14ac:dyDescent="0.25">
      <c r="A31" s="34" t="s">
        <v>88</v>
      </c>
      <c r="B31" s="35" t="s">
        <v>323</v>
      </c>
      <c r="C31" s="35" t="s">
        <v>322</v>
      </c>
      <c r="D31" s="54" t="s">
        <v>266</v>
      </c>
      <c r="E31" s="53">
        <f t="shared" si="0"/>
        <v>42</v>
      </c>
      <c r="F31" s="36" t="s">
        <v>324</v>
      </c>
      <c r="G31" s="54">
        <v>1.8514467592592593E-2</v>
      </c>
      <c r="H31" s="55" t="s">
        <v>65</v>
      </c>
      <c r="I31" s="55">
        <v>4</v>
      </c>
      <c r="J31" s="37">
        <v>60</v>
      </c>
    </row>
    <row r="32" spans="1:10" s="30" customFormat="1" x14ac:dyDescent="0.3">
      <c r="A32" s="34" t="s">
        <v>90</v>
      </c>
      <c r="B32" s="35" t="s">
        <v>341</v>
      </c>
      <c r="C32" s="35" t="s">
        <v>342</v>
      </c>
      <c r="D32" s="54" t="s">
        <v>343</v>
      </c>
      <c r="E32" s="53">
        <f t="shared" si="0"/>
        <v>57</v>
      </c>
      <c r="F32" s="36" t="s">
        <v>141</v>
      </c>
      <c r="G32" s="54">
        <v>1.8619560185185183E-2</v>
      </c>
      <c r="H32" s="55" t="s">
        <v>142</v>
      </c>
      <c r="I32" s="56">
        <v>1</v>
      </c>
      <c r="J32" s="45">
        <v>50</v>
      </c>
    </row>
    <row r="33" spans="1:10" s="30" customFormat="1" ht="15" x14ac:dyDescent="0.25">
      <c r="A33" s="34" t="s">
        <v>92</v>
      </c>
      <c r="B33" s="38" t="s">
        <v>325</v>
      </c>
      <c r="C33" s="38" t="s">
        <v>326</v>
      </c>
      <c r="D33" s="54" t="s">
        <v>327</v>
      </c>
      <c r="E33" s="53">
        <f t="shared" si="0"/>
        <v>38</v>
      </c>
      <c r="F33" s="36" t="s">
        <v>127</v>
      </c>
      <c r="G33" s="54">
        <v>1.8764930555555556E-2</v>
      </c>
      <c r="H33" s="55" t="s">
        <v>65</v>
      </c>
      <c r="I33" s="56">
        <v>5</v>
      </c>
      <c r="J33" s="37">
        <v>50</v>
      </c>
    </row>
    <row r="34" spans="1:10" s="30" customFormat="1" x14ac:dyDescent="0.3">
      <c r="A34" s="34" t="s">
        <v>94</v>
      </c>
      <c r="B34" s="35" t="s">
        <v>243</v>
      </c>
      <c r="C34" s="35" t="s">
        <v>244</v>
      </c>
      <c r="D34" s="54" t="s">
        <v>245</v>
      </c>
      <c r="E34" s="53">
        <f t="shared" si="0"/>
        <v>35</v>
      </c>
      <c r="F34" s="36" t="s">
        <v>224</v>
      </c>
      <c r="G34" s="54">
        <v>1.8969097222222221E-2</v>
      </c>
      <c r="H34" s="55" t="s">
        <v>30</v>
      </c>
      <c r="I34" s="56">
        <v>3</v>
      </c>
      <c r="J34" s="45">
        <v>10</v>
      </c>
    </row>
    <row r="35" spans="1:10" s="30" customFormat="1" ht="15" x14ac:dyDescent="0.25">
      <c r="A35" s="34" t="s">
        <v>95</v>
      </c>
      <c r="B35" s="38" t="s">
        <v>291</v>
      </c>
      <c r="C35" s="38" t="s">
        <v>292</v>
      </c>
      <c r="D35" s="54" t="s">
        <v>293</v>
      </c>
      <c r="E35" s="53">
        <f t="shared" si="0"/>
        <v>54</v>
      </c>
      <c r="F35" s="36" t="s">
        <v>15</v>
      </c>
      <c r="G35" s="54">
        <v>1.9316898148148149E-2</v>
      </c>
      <c r="H35" s="55" t="s">
        <v>58</v>
      </c>
      <c r="I35" s="56">
        <v>6</v>
      </c>
      <c r="J35" s="37">
        <v>25</v>
      </c>
    </row>
    <row r="36" spans="1:10" s="30" customFormat="1" ht="15" x14ac:dyDescent="0.25">
      <c r="A36" s="34" t="s">
        <v>96</v>
      </c>
      <c r="B36" s="40" t="s">
        <v>269</v>
      </c>
      <c r="C36" s="40" t="s">
        <v>270</v>
      </c>
      <c r="D36" s="54" t="s">
        <v>271</v>
      </c>
      <c r="E36" s="53">
        <f t="shared" si="0"/>
        <v>44</v>
      </c>
      <c r="F36" s="36" t="s">
        <v>156</v>
      </c>
      <c r="G36" s="54">
        <v>1.9421875000000002E-2</v>
      </c>
      <c r="H36" s="55" t="s">
        <v>32</v>
      </c>
      <c r="I36" s="56">
        <v>11</v>
      </c>
      <c r="J36" s="37">
        <v>21.428571428571431</v>
      </c>
    </row>
    <row r="37" spans="1:10" s="30" customFormat="1" ht="15" x14ac:dyDescent="0.25">
      <c r="A37" s="34" t="s">
        <v>89</v>
      </c>
      <c r="B37" s="38" t="s">
        <v>272</v>
      </c>
      <c r="C37" s="38" t="s">
        <v>265</v>
      </c>
      <c r="D37" s="54" t="s">
        <v>251</v>
      </c>
      <c r="E37" s="53">
        <f t="shared" si="0"/>
        <v>49</v>
      </c>
      <c r="F37" s="36" t="s">
        <v>15</v>
      </c>
      <c r="G37" s="54">
        <v>1.9553356481481484E-2</v>
      </c>
      <c r="H37" s="55" t="s">
        <v>32</v>
      </c>
      <c r="I37" s="56">
        <v>12</v>
      </c>
      <c r="J37" s="37">
        <v>14.285714285714292</v>
      </c>
    </row>
    <row r="38" spans="1:10" s="30" customFormat="1" x14ac:dyDescent="0.3">
      <c r="A38" s="34" t="s">
        <v>75</v>
      </c>
      <c r="B38" s="38" t="s">
        <v>344</v>
      </c>
      <c r="C38" s="38" t="s">
        <v>311</v>
      </c>
      <c r="D38" s="54" t="s">
        <v>278</v>
      </c>
      <c r="E38" s="53">
        <f t="shared" si="0"/>
        <v>50</v>
      </c>
      <c r="F38" s="36" t="s">
        <v>345</v>
      </c>
      <c r="G38" s="54">
        <v>1.9586226851851851E-2</v>
      </c>
      <c r="H38" s="55" t="s">
        <v>142</v>
      </c>
      <c r="I38" s="56">
        <v>2</v>
      </c>
      <c r="J38" s="45">
        <v>30</v>
      </c>
    </row>
    <row r="39" spans="1:10" s="30" customFormat="1" ht="15" x14ac:dyDescent="0.25">
      <c r="A39" s="34" t="s">
        <v>40</v>
      </c>
      <c r="B39" s="38" t="s">
        <v>328</v>
      </c>
      <c r="C39" s="38" t="s">
        <v>329</v>
      </c>
      <c r="D39" s="54" t="s">
        <v>245</v>
      </c>
      <c r="E39" s="53">
        <f t="shared" si="0"/>
        <v>35</v>
      </c>
      <c r="F39" s="36" t="s">
        <v>330</v>
      </c>
      <c r="G39" s="54">
        <v>1.9643171296296297E-2</v>
      </c>
      <c r="H39" s="55" t="s">
        <v>65</v>
      </c>
      <c r="I39" s="56">
        <v>6</v>
      </c>
      <c r="J39" s="37">
        <v>40</v>
      </c>
    </row>
    <row r="40" spans="1:10" s="30" customFormat="1" ht="15" x14ac:dyDescent="0.25">
      <c r="A40" s="34" t="s">
        <v>97</v>
      </c>
      <c r="B40" s="35" t="s">
        <v>331</v>
      </c>
      <c r="C40" s="44" t="s">
        <v>332</v>
      </c>
      <c r="D40" s="54" t="s">
        <v>254</v>
      </c>
      <c r="E40" s="53">
        <f t="shared" si="0"/>
        <v>48</v>
      </c>
      <c r="F40" s="36" t="s">
        <v>15</v>
      </c>
      <c r="G40" s="54">
        <v>2.0241898148148148E-2</v>
      </c>
      <c r="H40" s="55" t="s">
        <v>65</v>
      </c>
      <c r="I40" s="56">
        <v>7</v>
      </c>
      <c r="J40" s="37">
        <v>30</v>
      </c>
    </row>
    <row r="41" spans="1:10" s="30" customFormat="1" x14ac:dyDescent="0.3">
      <c r="A41" s="34" t="s">
        <v>84</v>
      </c>
      <c r="B41" s="38" t="s">
        <v>236</v>
      </c>
      <c r="C41" s="38" t="s">
        <v>237</v>
      </c>
      <c r="D41" s="54" t="s">
        <v>238</v>
      </c>
      <c r="E41" s="53">
        <f t="shared" si="0"/>
        <v>26</v>
      </c>
      <c r="F41" s="36" t="s">
        <v>224</v>
      </c>
      <c r="G41" s="54">
        <v>2.1234722222222221E-2</v>
      </c>
      <c r="H41" s="55" t="s">
        <v>31</v>
      </c>
      <c r="I41" s="56">
        <v>3</v>
      </c>
      <c r="J41" s="45">
        <v>10</v>
      </c>
    </row>
    <row r="42" spans="1:10" s="30" customFormat="1" ht="15" x14ac:dyDescent="0.25">
      <c r="A42" s="34" t="s">
        <v>61</v>
      </c>
      <c r="B42" s="38" t="s">
        <v>294</v>
      </c>
      <c r="C42" s="38" t="s">
        <v>295</v>
      </c>
      <c r="D42" s="54" t="s">
        <v>296</v>
      </c>
      <c r="E42" s="53">
        <f t="shared" si="0"/>
        <v>59</v>
      </c>
      <c r="F42" s="36" t="s">
        <v>224</v>
      </c>
      <c r="G42" s="54">
        <v>2.1345486111111114E-2</v>
      </c>
      <c r="H42" s="55" t="s">
        <v>58</v>
      </c>
      <c r="I42" s="56">
        <v>7</v>
      </c>
      <c r="J42" s="37">
        <v>12.5</v>
      </c>
    </row>
    <row r="43" spans="1:10" s="30" customFormat="1" ht="15" x14ac:dyDescent="0.25">
      <c r="A43" s="34" t="s">
        <v>101</v>
      </c>
      <c r="B43" s="38" t="s">
        <v>297</v>
      </c>
      <c r="C43" s="38" t="s">
        <v>268</v>
      </c>
      <c r="D43" s="54" t="s">
        <v>281</v>
      </c>
      <c r="E43" s="53">
        <f t="shared" si="0"/>
        <v>55</v>
      </c>
      <c r="F43" s="36" t="s">
        <v>298</v>
      </c>
      <c r="G43" s="54">
        <v>2.1398148148148149E-2</v>
      </c>
      <c r="H43" s="55" t="s">
        <v>58</v>
      </c>
      <c r="I43" s="56">
        <v>8</v>
      </c>
      <c r="J43" s="37">
        <v>1</v>
      </c>
    </row>
    <row r="44" spans="1:10" s="30" customFormat="1" ht="15" x14ac:dyDescent="0.25">
      <c r="A44" s="34" t="s">
        <v>73</v>
      </c>
      <c r="B44" s="38" t="s">
        <v>222</v>
      </c>
      <c r="C44" s="38" t="s">
        <v>223</v>
      </c>
      <c r="D44" s="54" t="s">
        <v>225</v>
      </c>
      <c r="E44" s="53">
        <f t="shared" si="0"/>
        <v>12</v>
      </c>
      <c r="F44" s="36" t="s">
        <v>224</v>
      </c>
      <c r="G44" s="54">
        <v>2.1849768518518522E-2</v>
      </c>
      <c r="H44" s="55" t="s">
        <v>173</v>
      </c>
      <c r="I44" s="56">
        <v>3</v>
      </c>
      <c r="J44" s="37" t="s">
        <v>24</v>
      </c>
    </row>
    <row r="45" spans="1:10" s="30" customFormat="1" ht="15" x14ac:dyDescent="0.25">
      <c r="A45" s="34" t="s">
        <v>104</v>
      </c>
      <c r="B45" s="38" t="s">
        <v>333</v>
      </c>
      <c r="C45" s="38" t="s">
        <v>334</v>
      </c>
      <c r="D45" s="54" t="s">
        <v>203</v>
      </c>
      <c r="E45" s="53">
        <f t="shared" si="0"/>
        <v>46</v>
      </c>
      <c r="F45" s="36" t="s">
        <v>224</v>
      </c>
      <c r="G45" s="54">
        <v>2.2112847222222221E-2</v>
      </c>
      <c r="H45" s="55" t="s">
        <v>65</v>
      </c>
      <c r="I45" s="56">
        <v>8</v>
      </c>
      <c r="J45" s="37">
        <v>20</v>
      </c>
    </row>
    <row r="46" spans="1:10" s="30" customFormat="1" x14ac:dyDescent="0.3">
      <c r="A46" s="34" t="s">
        <v>77</v>
      </c>
      <c r="B46" s="38" t="s">
        <v>346</v>
      </c>
      <c r="C46" s="38" t="s">
        <v>347</v>
      </c>
      <c r="D46" s="54" t="s">
        <v>348</v>
      </c>
      <c r="E46" s="53">
        <f t="shared" si="0"/>
        <v>53</v>
      </c>
      <c r="F46" s="36" t="s">
        <v>28</v>
      </c>
      <c r="G46" s="54">
        <v>2.2352199074074073E-2</v>
      </c>
      <c r="H46" s="55" t="s">
        <v>142</v>
      </c>
      <c r="I46" s="56">
        <v>3</v>
      </c>
      <c r="J46" s="45">
        <v>10</v>
      </c>
    </row>
    <row r="47" spans="1:10" s="30" customFormat="1" ht="15" x14ac:dyDescent="0.25">
      <c r="A47" s="34" t="s">
        <v>55</v>
      </c>
      <c r="B47" s="38" t="s">
        <v>299</v>
      </c>
      <c r="C47" s="38" t="s">
        <v>300</v>
      </c>
      <c r="D47" s="54" t="s">
        <v>302</v>
      </c>
      <c r="E47" s="53">
        <f t="shared" si="0"/>
        <v>71</v>
      </c>
      <c r="F47" s="36" t="s">
        <v>301</v>
      </c>
      <c r="G47" s="54">
        <v>2.2483217592592589E-2</v>
      </c>
      <c r="H47" s="55" t="s">
        <v>103</v>
      </c>
      <c r="I47" s="56">
        <v>1</v>
      </c>
      <c r="J47" s="37">
        <v>10</v>
      </c>
    </row>
    <row r="48" spans="1:10" s="30" customFormat="1" ht="15" x14ac:dyDescent="0.25">
      <c r="A48" s="34" t="s">
        <v>107</v>
      </c>
      <c r="B48" s="35" t="s">
        <v>335</v>
      </c>
      <c r="C48" s="35" t="s">
        <v>336</v>
      </c>
      <c r="D48" s="54" t="s">
        <v>203</v>
      </c>
      <c r="E48" s="53">
        <f t="shared" si="0"/>
        <v>46</v>
      </c>
      <c r="F48" s="36" t="s">
        <v>337</v>
      </c>
      <c r="G48" s="54">
        <v>2.2591550925925925E-2</v>
      </c>
      <c r="H48" s="55" t="s">
        <v>65</v>
      </c>
      <c r="I48" s="56">
        <v>9</v>
      </c>
      <c r="J48" s="37">
        <v>10</v>
      </c>
    </row>
    <row r="49" spans="1:10" s="30" customFormat="1" ht="15" x14ac:dyDescent="0.25">
      <c r="A49" s="34" t="s">
        <v>86</v>
      </c>
      <c r="B49" s="38" t="s">
        <v>310</v>
      </c>
      <c r="C49" s="38" t="s">
        <v>311</v>
      </c>
      <c r="D49" s="54" t="s">
        <v>312</v>
      </c>
      <c r="E49" s="53">
        <f t="shared" si="0"/>
        <v>21</v>
      </c>
      <c r="F49" s="36" t="s">
        <v>35</v>
      </c>
      <c r="G49" s="54">
        <v>2.2689467592592594E-2</v>
      </c>
      <c r="H49" s="55" t="s">
        <v>80</v>
      </c>
      <c r="I49" s="56">
        <v>3</v>
      </c>
      <c r="J49" s="37">
        <v>25</v>
      </c>
    </row>
    <row r="50" spans="1:10" s="30" customFormat="1" ht="15" x14ac:dyDescent="0.25">
      <c r="A50" s="34" t="s">
        <v>42</v>
      </c>
      <c r="B50" s="38" t="s">
        <v>273</v>
      </c>
      <c r="C50" s="38" t="s">
        <v>274</v>
      </c>
      <c r="D50" s="57" t="s">
        <v>248</v>
      </c>
      <c r="E50" s="53">
        <f t="shared" si="0"/>
        <v>45</v>
      </c>
      <c r="F50" s="36" t="s">
        <v>127</v>
      </c>
      <c r="G50" s="54">
        <v>2.2753009259259258E-2</v>
      </c>
      <c r="H50" s="55" t="s">
        <v>32</v>
      </c>
      <c r="I50" s="56">
        <v>13</v>
      </c>
      <c r="J50" s="37">
        <v>7.1428571428571388</v>
      </c>
    </row>
    <row r="51" spans="1:10" s="30" customFormat="1" ht="15" x14ac:dyDescent="0.25">
      <c r="A51" s="34" t="s">
        <v>110</v>
      </c>
      <c r="B51" s="43" t="s">
        <v>313</v>
      </c>
      <c r="C51" s="43" t="s">
        <v>314</v>
      </c>
      <c r="D51" s="58" t="s">
        <v>315</v>
      </c>
      <c r="E51" s="53">
        <f t="shared" si="0"/>
        <v>29</v>
      </c>
      <c r="F51" s="36" t="s">
        <v>155</v>
      </c>
      <c r="G51" s="54">
        <v>2.3674537037037036E-2</v>
      </c>
      <c r="H51" s="59" t="s">
        <v>80</v>
      </c>
      <c r="I51" s="60">
        <v>4</v>
      </c>
      <c r="J51" s="42">
        <v>1</v>
      </c>
    </row>
    <row r="52" spans="1:10" ht="15" x14ac:dyDescent="0.25">
      <c r="A52" s="34" t="s">
        <v>93</v>
      </c>
      <c r="B52" s="35" t="s">
        <v>338</v>
      </c>
      <c r="C52" s="35" t="s">
        <v>339</v>
      </c>
      <c r="D52" s="52" t="s">
        <v>251</v>
      </c>
      <c r="E52" s="53">
        <f t="shared" si="0"/>
        <v>49</v>
      </c>
      <c r="F52" s="36" t="s">
        <v>340</v>
      </c>
      <c r="G52" s="54">
        <v>2.3959490740740743E-2</v>
      </c>
      <c r="H52" s="55" t="s">
        <v>65</v>
      </c>
      <c r="I52" s="61">
        <v>10</v>
      </c>
      <c r="J52" s="46">
        <v>1</v>
      </c>
    </row>
    <row r="53" spans="1:10" ht="15" x14ac:dyDescent="0.25">
      <c r="A53" s="34" t="s">
        <v>53</v>
      </c>
      <c r="B53" s="35" t="s">
        <v>275</v>
      </c>
      <c r="C53" s="35" t="s">
        <v>276</v>
      </c>
      <c r="D53" s="52" t="s">
        <v>251</v>
      </c>
      <c r="E53" s="53">
        <f t="shared" si="0"/>
        <v>49</v>
      </c>
      <c r="F53" s="36" t="s">
        <v>157</v>
      </c>
      <c r="G53" s="54">
        <v>2.4122916666666671E-2</v>
      </c>
      <c r="H53" s="55" t="s">
        <v>32</v>
      </c>
      <c r="I53" s="56">
        <v>14</v>
      </c>
      <c r="J53" s="46">
        <v>1</v>
      </c>
    </row>
    <row r="54" spans="1:10" ht="15" x14ac:dyDescent="0.25">
      <c r="A54" s="34" t="s">
        <v>98</v>
      </c>
      <c r="B54" s="35" t="s">
        <v>226</v>
      </c>
      <c r="C54" s="35" t="s">
        <v>227</v>
      </c>
      <c r="D54" s="52" t="s">
        <v>228</v>
      </c>
      <c r="E54" s="53">
        <f t="shared" si="0"/>
        <v>10</v>
      </c>
      <c r="F54" s="36" t="s">
        <v>15</v>
      </c>
      <c r="G54" s="54">
        <v>2.8159722222222221E-2</v>
      </c>
      <c r="H54" s="55" t="s">
        <v>173</v>
      </c>
      <c r="I54" s="56">
        <v>4</v>
      </c>
      <c r="J54" s="46" t="s">
        <v>24</v>
      </c>
    </row>
    <row r="108" ht="15.75" customHeight="1" x14ac:dyDescent="0.3"/>
    <row r="109" ht="15" customHeight="1" x14ac:dyDescent="0.3"/>
  </sheetData>
  <sortState ref="B5:K54">
    <sortCondition ref="G5:G54"/>
    <sortCondition descending="1" ref="J5:J54"/>
  </sortState>
  <mergeCells count="2">
    <mergeCell ref="A1:J1"/>
    <mergeCell ref="A3:J3"/>
  </mergeCells>
  <pageMargins left="0.7" right="0.7" top="0.78740157499999996" bottom="0.78740157499999996" header="0.3" footer="0.3"/>
  <pageSetup paperSize="9" orientation="portrait" r:id="rId1"/>
  <headerFooter>
    <oddHeader>&amp;C&amp;"Calibri"&amp;10&amp;K000000AGC Internal Use Only.&amp;1#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46"/>
  <sheetViews>
    <sheetView workbookViewId="0">
      <selection activeCell="H3" sqref="H3:H46"/>
    </sheetView>
  </sheetViews>
  <sheetFormatPr defaultRowHeight="15" x14ac:dyDescent="0.3"/>
  <cols>
    <col min="1" max="1" width="23.7109375" style="47" customWidth="1"/>
    <col min="2" max="2" width="16.85546875" style="47" customWidth="1"/>
    <col min="3" max="3" width="13.85546875" style="47" customWidth="1"/>
    <col min="4" max="4" width="9.140625" style="47"/>
    <col min="5" max="5" width="5.5703125" style="47" customWidth="1"/>
    <col min="6" max="6" width="19.5703125" style="47" customWidth="1"/>
    <col min="7" max="7" width="10.7109375" style="47" customWidth="1"/>
    <col min="8" max="8" width="9.140625" style="63"/>
    <col min="9" max="16384" width="9.140625" style="47"/>
  </cols>
  <sheetData>
    <row r="2" spans="1:8" x14ac:dyDescent="0.3">
      <c r="A2" s="62" t="s">
        <v>357</v>
      </c>
      <c r="B2" s="47" t="s">
        <v>33</v>
      </c>
      <c r="C2" s="47" t="s">
        <v>152</v>
      </c>
      <c r="D2" s="47" t="s">
        <v>9</v>
      </c>
      <c r="E2" s="47" t="s">
        <v>349</v>
      </c>
      <c r="F2" s="47" t="s">
        <v>10</v>
      </c>
      <c r="G2" s="47" t="s">
        <v>146</v>
      </c>
      <c r="H2" s="65" t="s">
        <v>13</v>
      </c>
    </row>
    <row r="3" spans="1:8" x14ac:dyDescent="0.3">
      <c r="A3" s="47" t="s">
        <v>39</v>
      </c>
      <c r="B3" s="47" t="s">
        <v>358</v>
      </c>
      <c r="C3" s="47" t="s">
        <v>311</v>
      </c>
      <c r="D3" s="47">
        <v>1991</v>
      </c>
      <c r="E3" s="47">
        <f>SUM(2022-D3)</f>
        <v>31</v>
      </c>
      <c r="F3" s="47" t="s">
        <v>29</v>
      </c>
      <c r="G3" s="64">
        <v>1.1420138888888889E-2</v>
      </c>
      <c r="H3" s="66">
        <v>20</v>
      </c>
    </row>
    <row r="4" spans="1:8" x14ac:dyDescent="0.3">
      <c r="A4" s="47" t="s">
        <v>41</v>
      </c>
      <c r="B4" s="47" t="s">
        <v>359</v>
      </c>
      <c r="C4" s="47" t="s">
        <v>360</v>
      </c>
      <c r="D4" s="47">
        <v>2004</v>
      </c>
      <c r="E4" s="47">
        <f t="shared" ref="E4:E46" si="0">SUM(2022-D4)</f>
        <v>18</v>
      </c>
      <c r="F4" s="47" t="s">
        <v>381</v>
      </c>
      <c r="G4" s="64">
        <v>1.3962962962962962E-2</v>
      </c>
      <c r="H4" s="66">
        <v>10</v>
      </c>
    </row>
    <row r="5" spans="1:8" x14ac:dyDescent="0.3">
      <c r="A5" s="62" t="s">
        <v>351</v>
      </c>
      <c r="H5" s="65"/>
    </row>
    <row r="6" spans="1:8" x14ac:dyDescent="0.3">
      <c r="A6" s="47" t="s">
        <v>39</v>
      </c>
      <c r="B6" s="47" t="s">
        <v>316</v>
      </c>
      <c r="C6" s="47" t="s">
        <v>317</v>
      </c>
      <c r="D6" s="47">
        <v>1979</v>
      </c>
      <c r="E6" s="47">
        <f t="shared" si="0"/>
        <v>43</v>
      </c>
      <c r="F6" s="47" t="s">
        <v>15</v>
      </c>
      <c r="G6" s="64">
        <v>8.6053240740740743E-3</v>
      </c>
      <c r="H6" s="65">
        <v>85.714285714285722</v>
      </c>
    </row>
    <row r="7" spans="1:8" x14ac:dyDescent="0.3">
      <c r="A7" s="47" t="s">
        <v>41</v>
      </c>
      <c r="B7" s="47" t="s">
        <v>361</v>
      </c>
      <c r="C7" s="47" t="s">
        <v>382</v>
      </c>
      <c r="D7" s="47">
        <v>1978</v>
      </c>
      <c r="E7" s="47">
        <f t="shared" si="0"/>
        <v>44</v>
      </c>
      <c r="F7" s="47" t="s">
        <v>25</v>
      </c>
      <c r="G7" s="64">
        <v>1.0067129629629629E-2</v>
      </c>
      <c r="H7" s="65">
        <v>71.428571428571431</v>
      </c>
    </row>
    <row r="8" spans="1:8" x14ac:dyDescent="0.3">
      <c r="A8" s="47" t="s">
        <v>43</v>
      </c>
      <c r="B8" s="47" t="s">
        <v>389</v>
      </c>
      <c r="C8" s="47" t="s">
        <v>322</v>
      </c>
      <c r="D8" s="47">
        <v>1975</v>
      </c>
      <c r="E8" s="47">
        <f t="shared" si="0"/>
        <v>47</v>
      </c>
      <c r="F8" s="47" t="s">
        <v>383</v>
      </c>
      <c r="G8" s="64">
        <v>1.0126157407407408E-2</v>
      </c>
      <c r="H8" s="65">
        <v>57.142857142857146</v>
      </c>
    </row>
    <row r="9" spans="1:8" x14ac:dyDescent="0.3">
      <c r="A9" s="47" t="s">
        <v>46</v>
      </c>
      <c r="B9" s="47" t="s">
        <v>390</v>
      </c>
      <c r="C9" s="47" t="s">
        <v>322</v>
      </c>
      <c r="D9" s="47">
        <v>1980</v>
      </c>
      <c r="E9" s="47">
        <f t="shared" si="0"/>
        <v>42</v>
      </c>
      <c r="F9" s="47" t="s">
        <v>384</v>
      </c>
      <c r="G9" s="64">
        <v>1.0442129629629629E-2</v>
      </c>
      <c r="H9" s="65">
        <v>42.857142857142861</v>
      </c>
    </row>
    <row r="10" spans="1:8" x14ac:dyDescent="0.3">
      <c r="A10" s="47" t="s">
        <v>48</v>
      </c>
      <c r="B10" s="47" t="s">
        <v>158</v>
      </c>
      <c r="C10" s="47" t="s">
        <v>388</v>
      </c>
      <c r="D10" s="47">
        <v>1980</v>
      </c>
      <c r="E10" s="47">
        <f t="shared" si="0"/>
        <v>42</v>
      </c>
      <c r="F10" s="47" t="s">
        <v>18</v>
      </c>
      <c r="G10" s="64">
        <v>1.0468749999999999E-2</v>
      </c>
      <c r="H10" s="65">
        <v>28.571428571428569</v>
      </c>
    </row>
    <row r="11" spans="1:8" x14ac:dyDescent="0.3">
      <c r="A11" s="47" t="s">
        <v>50</v>
      </c>
      <c r="B11" s="47" t="s">
        <v>385</v>
      </c>
      <c r="C11" s="47" t="s">
        <v>387</v>
      </c>
      <c r="D11" s="47">
        <v>1986</v>
      </c>
      <c r="E11" s="47">
        <f t="shared" si="0"/>
        <v>36</v>
      </c>
      <c r="F11" s="47" t="s">
        <v>391</v>
      </c>
      <c r="G11" s="64">
        <v>1.1141203703703704E-2</v>
      </c>
      <c r="H11" s="65">
        <v>14.285714285714292</v>
      </c>
    </row>
    <row r="12" spans="1:8" x14ac:dyDescent="0.3">
      <c r="A12" s="47" t="s">
        <v>52</v>
      </c>
      <c r="B12" s="47" t="s">
        <v>386</v>
      </c>
      <c r="C12" s="47" t="s">
        <v>311</v>
      </c>
      <c r="D12" s="47">
        <v>1976</v>
      </c>
      <c r="E12" s="47">
        <f t="shared" si="0"/>
        <v>46</v>
      </c>
      <c r="F12" s="47" t="s">
        <v>160</v>
      </c>
      <c r="G12" s="64">
        <v>1.1436342592592593E-2</v>
      </c>
      <c r="H12" s="65">
        <v>1</v>
      </c>
    </row>
    <row r="13" spans="1:8" x14ac:dyDescent="0.3">
      <c r="A13" s="62" t="s">
        <v>352</v>
      </c>
      <c r="H13" s="65"/>
    </row>
    <row r="14" spans="1:8" x14ac:dyDescent="0.3">
      <c r="A14" s="47" t="s">
        <v>39</v>
      </c>
      <c r="B14" s="47" t="s">
        <v>364</v>
      </c>
      <c r="C14" s="47" t="s">
        <v>362</v>
      </c>
      <c r="D14" s="47">
        <v>1995</v>
      </c>
      <c r="E14" s="47">
        <f t="shared" si="0"/>
        <v>27</v>
      </c>
      <c r="F14" s="47" t="s">
        <v>170</v>
      </c>
      <c r="G14" s="64">
        <v>1.4971064814814814E-2</v>
      </c>
      <c r="H14" s="65">
        <v>85.714285714285722</v>
      </c>
    </row>
    <row r="15" spans="1:8" x14ac:dyDescent="0.3">
      <c r="A15" s="47" t="s">
        <v>41</v>
      </c>
      <c r="B15" s="47" t="s">
        <v>365</v>
      </c>
      <c r="C15" s="47" t="s">
        <v>300</v>
      </c>
      <c r="D15" s="47">
        <v>1986</v>
      </c>
      <c r="E15" s="47">
        <f t="shared" si="0"/>
        <v>36</v>
      </c>
      <c r="F15" s="47" t="s">
        <v>25</v>
      </c>
      <c r="G15" s="64">
        <v>1.5811342592592596E-2</v>
      </c>
      <c r="H15" s="65">
        <v>71.428571428571431</v>
      </c>
    </row>
    <row r="16" spans="1:8" x14ac:dyDescent="0.3">
      <c r="A16" s="47" t="s">
        <v>43</v>
      </c>
      <c r="B16" s="47" t="s">
        <v>392</v>
      </c>
      <c r="C16" s="47" t="s">
        <v>242</v>
      </c>
      <c r="D16" s="47">
        <v>1985</v>
      </c>
      <c r="E16" s="47">
        <f t="shared" si="0"/>
        <v>37</v>
      </c>
      <c r="F16" s="47" t="s">
        <v>397</v>
      </c>
      <c r="G16" s="64">
        <v>1.5972222222222224E-2</v>
      </c>
      <c r="H16" s="65">
        <v>57.142857142857146</v>
      </c>
    </row>
    <row r="17" spans="1:8" x14ac:dyDescent="0.3">
      <c r="A17" s="47" t="s">
        <v>46</v>
      </c>
      <c r="B17" s="47" t="s">
        <v>415</v>
      </c>
      <c r="C17" s="47" t="s">
        <v>393</v>
      </c>
      <c r="D17" s="47">
        <v>2004</v>
      </c>
      <c r="E17" s="47">
        <f t="shared" si="0"/>
        <v>18</v>
      </c>
      <c r="F17" s="47" t="s">
        <v>25</v>
      </c>
      <c r="G17" s="64">
        <v>1.7440972222222222E-2</v>
      </c>
      <c r="H17" s="65">
        <v>42.857142857142861</v>
      </c>
    </row>
    <row r="18" spans="1:8" x14ac:dyDescent="0.3">
      <c r="A18" s="47" t="s">
        <v>48</v>
      </c>
      <c r="B18" s="47" t="s">
        <v>394</v>
      </c>
      <c r="C18" s="47" t="s">
        <v>265</v>
      </c>
      <c r="D18" s="47">
        <v>2004</v>
      </c>
      <c r="E18" s="47">
        <f t="shared" si="0"/>
        <v>18</v>
      </c>
      <c r="F18" s="47" t="s">
        <v>170</v>
      </c>
      <c r="G18" s="64">
        <v>1.7474537037037038E-2</v>
      </c>
      <c r="H18" s="65">
        <v>28.571428571428569</v>
      </c>
    </row>
    <row r="19" spans="1:8" x14ac:dyDescent="0.3">
      <c r="A19" s="47" t="s">
        <v>50</v>
      </c>
      <c r="B19" s="47" t="s">
        <v>395</v>
      </c>
      <c r="C19" s="47" t="s">
        <v>234</v>
      </c>
      <c r="D19" s="47">
        <v>1994</v>
      </c>
      <c r="E19" s="47">
        <f t="shared" si="0"/>
        <v>28</v>
      </c>
      <c r="F19" s="47" t="s">
        <v>398</v>
      </c>
      <c r="G19" s="64">
        <v>2.3856481481481479E-2</v>
      </c>
      <c r="H19" s="65">
        <v>14.285714285714292</v>
      </c>
    </row>
    <row r="20" spans="1:8" x14ac:dyDescent="0.3">
      <c r="A20" s="47" t="s">
        <v>52</v>
      </c>
      <c r="B20" s="47" t="s">
        <v>396</v>
      </c>
      <c r="C20" s="47" t="s">
        <v>363</v>
      </c>
      <c r="D20" s="47">
        <v>1983</v>
      </c>
      <c r="E20" s="47">
        <f t="shared" si="0"/>
        <v>39</v>
      </c>
      <c r="F20" s="47" t="s">
        <v>211</v>
      </c>
      <c r="G20" s="64">
        <v>2.5818287037037039E-2</v>
      </c>
      <c r="H20" s="65">
        <v>1</v>
      </c>
    </row>
    <row r="21" spans="1:8" x14ac:dyDescent="0.3">
      <c r="A21" s="62" t="s">
        <v>353</v>
      </c>
      <c r="H21" s="65"/>
    </row>
    <row r="22" spans="1:8" x14ac:dyDescent="0.3">
      <c r="A22" s="47" t="s">
        <v>39</v>
      </c>
      <c r="B22" s="47" t="s">
        <v>366</v>
      </c>
      <c r="C22" s="47" t="s">
        <v>368</v>
      </c>
      <c r="D22" s="47">
        <v>1982</v>
      </c>
      <c r="E22" s="47">
        <f t="shared" si="0"/>
        <v>40</v>
      </c>
      <c r="F22" s="47" t="s">
        <v>25</v>
      </c>
      <c r="G22" s="64">
        <v>1.4099537037037037E-2</v>
      </c>
      <c r="H22" s="65">
        <v>88.888888888888886</v>
      </c>
    </row>
    <row r="23" spans="1:8" x14ac:dyDescent="0.3">
      <c r="A23" s="47" t="s">
        <v>41</v>
      </c>
      <c r="B23" s="47" t="s">
        <v>246</v>
      </c>
      <c r="C23" s="47" t="s">
        <v>247</v>
      </c>
      <c r="D23" s="47">
        <v>1977</v>
      </c>
      <c r="E23" s="47">
        <f t="shared" si="0"/>
        <v>45</v>
      </c>
      <c r="F23" s="47" t="s">
        <v>186</v>
      </c>
      <c r="G23" s="64">
        <v>1.5363425925925926E-2</v>
      </c>
      <c r="H23" s="65">
        <v>77.777777777777771</v>
      </c>
    </row>
    <row r="24" spans="1:8" x14ac:dyDescent="0.3">
      <c r="A24" s="47" t="s">
        <v>43</v>
      </c>
      <c r="B24" s="47" t="s">
        <v>416</v>
      </c>
      <c r="C24" s="47" t="s">
        <v>234</v>
      </c>
      <c r="D24" s="47">
        <v>1980</v>
      </c>
      <c r="E24" s="47">
        <f t="shared" si="0"/>
        <v>42</v>
      </c>
      <c r="F24" s="47" t="s">
        <v>400</v>
      </c>
      <c r="G24" s="64">
        <v>1.5569444444444447E-2</v>
      </c>
      <c r="H24" s="65">
        <v>66.666666666666671</v>
      </c>
    </row>
    <row r="25" spans="1:8" x14ac:dyDescent="0.3">
      <c r="A25" s="47" t="s">
        <v>46</v>
      </c>
      <c r="B25" s="47" t="s">
        <v>417</v>
      </c>
      <c r="C25" s="47" t="s">
        <v>242</v>
      </c>
      <c r="D25" s="47">
        <v>1976</v>
      </c>
      <c r="E25" s="47">
        <f t="shared" si="0"/>
        <v>46</v>
      </c>
      <c r="F25" s="47" t="s">
        <v>401</v>
      </c>
      <c r="G25" s="64">
        <v>1.5859953703703706E-2</v>
      </c>
      <c r="H25" s="65">
        <v>55.555555555555557</v>
      </c>
    </row>
    <row r="26" spans="1:8" x14ac:dyDescent="0.3">
      <c r="A26" s="47" t="s">
        <v>48</v>
      </c>
      <c r="B26" s="47" t="s">
        <v>418</v>
      </c>
      <c r="C26" s="47" t="s">
        <v>260</v>
      </c>
      <c r="D26" s="47">
        <v>1975</v>
      </c>
      <c r="E26" s="47">
        <f t="shared" si="0"/>
        <v>47</v>
      </c>
      <c r="F26" s="47" t="s">
        <v>25</v>
      </c>
      <c r="G26" s="64">
        <v>1.6002314814814813E-2</v>
      </c>
      <c r="H26" s="65">
        <v>44.444444444444443</v>
      </c>
    </row>
    <row r="27" spans="1:8" x14ac:dyDescent="0.3">
      <c r="A27" s="47" t="s">
        <v>50</v>
      </c>
      <c r="B27" s="47" t="s">
        <v>419</v>
      </c>
      <c r="C27" s="47" t="s">
        <v>277</v>
      </c>
      <c r="D27" s="47">
        <v>1977</v>
      </c>
      <c r="E27" s="47">
        <f t="shared" si="0"/>
        <v>45</v>
      </c>
      <c r="F27" s="47" t="s">
        <v>400</v>
      </c>
      <c r="G27" s="64">
        <v>1.6473379629629629E-2</v>
      </c>
      <c r="H27" s="65">
        <v>33.333333333333343</v>
      </c>
    </row>
    <row r="28" spans="1:8" x14ac:dyDescent="0.3">
      <c r="A28" s="47" t="s">
        <v>52</v>
      </c>
      <c r="B28" s="47" t="s">
        <v>272</v>
      </c>
      <c r="C28" s="47" t="s">
        <v>265</v>
      </c>
      <c r="D28" s="47">
        <v>1973</v>
      </c>
      <c r="E28" s="47">
        <f t="shared" si="0"/>
        <v>49</v>
      </c>
      <c r="F28" s="47" t="s">
        <v>15</v>
      </c>
      <c r="G28" s="64">
        <v>1.8295138888888889E-2</v>
      </c>
      <c r="H28" s="65">
        <v>22.222222222222214</v>
      </c>
    </row>
    <row r="29" spans="1:8" x14ac:dyDescent="0.3">
      <c r="A29" s="47" t="s">
        <v>54</v>
      </c>
      <c r="B29" s="47" t="s">
        <v>260</v>
      </c>
      <c r="C29" s="47" t="s">
        <v>237</v>
      </c>
      <c r="D29" s="47">
        <v>1981</v>
      </c>
      <c r="E29" s="47">
        <f t="shared" si="0"/>
        <v>41</v>
      </c>
      <c r="F29" s="47" t="s">
        <v>15</v>
      </c>
      <c r="G29" s="64">
        <v>1.8363425925925925E-2</v>
      </c>
      <c r="H29" s="65">
        <v>11.111111111111114</v>
      </c>
    </row>
    <row r="30" spans="1:8" x14ac:dyDescent="0.3">
      <c r="A30" s="47" t="s">
        <v>56</v>
      </c>
      <c r="B30" s="47" t="s">
        <v>420</v>
      </c>
      <c r="C30" s="47" t="s">
        <v>300</v>
      </c>
      <c r="D30" s="47">
        <v>1975</v>
      </c>
      <c r="E30" s="47">
        <f t="shared" si="0"/>
        <v>47</v>
      </c>
      <c r="F30" s="47" t="s">
        <v>399</v>
      </c>
      <c r="G30" s="64">
        <v>1.8865740740740742E-2</v>
      </c>
      <c r="H30" s="65">
        <v>1</v>
      </c>
    </row>
    <row r="31" spans="1:8" x14ac:dyDescent="0.3">
      <c r="A31" s="62" t="s">
        <v>354</v>
      </c>
      <c r="H31" s="65"/>
    </row>
    <row r="32" spans="1:8" x14ac:dyDescent="0.3">
      <c r="A32" s="47" t="s">
        <v>39</v>
      </c>
      <c r="B32" s="47" t="s">
        <v>369</v>
      </c>
      <c r="C32" s="47" t="s">
        <v>370</v>
      </c>
      <c r="D32" s="47">
        <v>1964</v>
      </c>
      <c r="E32" s="47">
        <f t="shared" si="0"/>
        <v>58</v>
      </c>
      <c r="F32" s="47" t="s">
        <v>212</v>
      </c>
      <c r="G32" s="64">
        <v>1.5891203703703703E-2</v>
      </c>
      <c r="H32" s="65">
        <v>83.333333333333343</v>
      </c>
    </row>
    <row r="33" spans="1:8" x14ac:dyDescent="0.3">
      <c r="A33" s="47" t="s">
        <v>41</v>
      </c>
      <c r="B33" s="47" t="s">
        <v>402</v>
      </c>
      <c r="C33" s="47" t="s">
        <v>292</v>
      </c>
      <c r="D33" s="47">
        <v>1972</v>
      </c>
      <c r="E33" s="47">
        <f t="shared" si="0"/>
        <v>50</v>
      </c>
      <c r="F33" s="47" t="s">
        <v>25</v>
      </c>
      <c r="G33" s="64">
        <v>1.8438657407407407E-2</v>
      </c>
      <c r="H33" s="65">
        <v>66.666666666666671</v>
      </c>
    </row>
    <row r="34" spans="1:8" x14ac:dyDescent="0.3">
      <c r="A34" s="47" t="s">
        <v>43</v>
      </c>
      <c r="B34" s="47" t="s">
        <v>407</v>
      </c>
      <c r="C34" s="47" t="s">
        <v>270</v>
      </c>
      <c r="D34" s="47">
        <v>1965</v>
      </c>
      <c r="E34" s="47">
        <f t="shared" si="0"/>
        <v>57</v>
      </c>
      <c r="F34" s="47" t="s">
        <v>15</v>
      </c>
      <c r="G34" s="64">
        <v>1.8805555555555555E-2</v>
      </c>
      <c r="H34" s="65">
        <v>50</v>
      </c>
    </row>
    <row r="35" spans="1:8" x14ac:dyDescent="0.3">
      <c r="A35" s="47" t="s">
        <v>46</v>
      </c>
      <c r="B35" s="47" t="s">
        <v>408</v>
      </c>
      <c r="C35" s="47" t="s">
        <v>405</v>
      </c>
      <c r="D35" s="47">
        <v>1969</v>
      </c>
      <c r="E35" s="47">
        <f t="shared" si="0"/>
        <v>53</v>
      </c>
      <c r="F35" s="47" t="s">
        <v>403</v>
      </c>
      <c r="G35" s="64">
        <v>2.0596064814814817E-2</v>
      </c>
      <c r="H35" s="65">
        <v>33.333333333333343</v>
      </c>
    </row>
    <row r="36" spans="1:8" x14ac:dyDescent="0.3">
      <c r="A36" s="47" t="s">
        <v>48</v>
      </c>
      <c r="B36" s="47" t="s">
        <v>409</v>
      </c>
      <c r="C36" s="47" t="s">
        <v>237</v>
      </c>
      <c r="D36" s="47">
        <v>1966</v>
      </c>
      <c r="E36" s="47">
        <f t="shared" si="0"/>
        <v>56</v>
      </c>
      <c r="F36" s="47" t="s">
        <v>167</v>
      </c>
      <c r="G36" s="64">
        <v>2.0775462962962964E-2</v>
      </c>
      <c r="H36" s="65">
        <v>16.666666666666657</v>
      </c>
    </row>
    <row r="37" spans="1:8" x14ac:dyDescent="0.3">
      <c r="A37" s="47" t="s">
        <v>50</v>
      </c>
      <c r="B37" s="47" t="s">
        <v>414</v>
      </c>
      <c r="C37" s="47" t="s">
        <v>406</v>
      </c>
      <c r="D37" s="47">
        <v>1969</v>
      </c>
      <c r="E37" s="47">
        <f t="shared" si="0"/>
        <v>53</v>
      </c>
      <c r="F37" s="47" t="s">
        <v>404</v>
      </c>
      <c r="G37" s="64">
        <v>2.1217592592592593E-2</v>
      </c>
      <c r="H37" s="65">
        <v>1</v>
      </c>
    </row>
    <row r="38" spans="1:8" x14ac:dyDescent="0.3">
      <c r="A38" s="62" t="s">
        <v>355</v>
      </c>
      <c r="H38" s="65"/>
    </row>
    <row r="39" spans="1:8" x14ac:dyDescent="0.3">
      <c r="A39" s="47" t="s">
        <v>39</v>
      </c>
      <c r="B39" s="47" t="s">
        <v>371</v>
      </c>
      <c r="C39" s="47" t="s">
        <v>300</v>
      </c>
      <c r="D39" s="47">
        <v>1962</v>
      </c>
      <c r="E39" s="47">
        <f t="shared" si="0"/>
        <v>60</v>
      </c>
      <c r="F39" s="47" t="s">
        <v>15</v>
      </c>
      <c r="G39" s="64">
        <v>2.0557870370370369E-2</v>
      </c>
      <c r="H39" s="65">
        <v>50</v>
      </c>
    </row>
    <row r="40" spans="1:8" x14ac:dyDescent="0.3">
      <c r="A40" s="47" t="s">
        <v>41</v>
      </c>
      <c r="B40" s="47" t="s">
        <v>372</v>
      </c>
      <c r="C40" s="47" t="s">
        <v>237</v>
      </c>
      <c r="D40" s="47">
        <v>1954</v>
      </c>
      <c r="E40" s="47">
        <f t="shared" si="0"/>
        <v>68</v>
      </c>
      <c r="F40" s="47" t="s">
        <v>410</v>
      </c>
      <c r="G40" s="64">
        <v>2.2608796296296294E-2</v>
      </c>
      <c r="H40" s="65">
        <v>30</v>
      </c>
    </row>
    <row r="41" spans="1:8" x14ac:dyDescent="0.3">
      <c r="A41" s="47" t="s">
        <v>43</v>
      </c>
      <c r="B41" s="47" t="s">
        <v>373</v>
      </c>
      <c r="C41" s="47" t="s">
        <v>300</v>
      </c>
      <c r="D41" s="47">
        <v>1955</v>
      </c>
      <c r="E41" s="47">
        <f t="shared" si="0"/>
        <v>67</v>
      </c>
      <c r="F41" s="47" t="s">
        <v>26</v>
      </c>
      <c r="G41" s="64">
        <v>2.3293981481481485E-2</v>
      </c>
      <c r="H41" s="65">
        <v>10</v>
      </c>
    </row>
    <row r="42" spans="1:8" x14ac:dyDescent="0.3">
      <c r="A42" s="62" t="s">
        <v>356</v>
      </c>
      <c r="H42" s="65"/>
    </row>
    <row r="43" spans="1:8" x14ac:dyDescent="0.3">
      <c r="A43" s="47" t="s">
        <v>39</v>
      </c>
      <c r="B43" s="47" t="s">
        <v>374</v>
      </c>
      <c r="C43" s="47" t="s">
        <v>274</v>
      </c>
      <c r="D43" s="47">
        <v>1950</v>
      </c>
      <c r="E43" s="47">
        <f t="shared" si="0"/>
        <v>72</v>
      </c>
      <c r="F43" s="47" t="s">
        <v>375</v>
      </c>
      <c r="G43" s="64">
        <v>9.2719907407407404E-3</v>
      </c>
      <c r="H43" s="65">
        <v>75</v>
      </c>
    </row>
    <row r="44" spans="1:8" x14ac:dyDescent="0.3">
      <c r="A44" s="47" t="s">
        <v>41</v>
      </c>
      <c r="B44" s="47" t="s">
        <v>376</v>
      </c>
      <c r="C44" s="47" t="s">
        <v>377</v>
      </c>
      <c r="D44" s="47">
        <v>1949</v>
      </c>
      <c r="E44" s="47">
        <f t="shared" si="0"/>
        <v>73</v>
      </c>
      <c r="F44" s="47" t="s">
        <v>378</v>
      </c>
      <c r="G44" s="64">
        <v>1.1315972222222222E-2</v>
      </c>
      <c r="H44" s="65">
        <v>50</v>
      </c>
    </row>
    <row r="45" spans="1:8" x14ac:dyDescent="0.3">
      <c r="A45" s="47" t="s">
        <v>43</v>
      </c>
      <c r="B45" s="47" t="s">
        <v>412</v>
      </c>
      <c r="C45" s="47" t="s">
        <v>411</v>
      </c>
      <c r="D45" s="47">
        <v>1945</v>
      </c>
      <c r="E45" s="47">
        <f t="shared" si="0"/>
        <v>77</v>
      </c>
      <c r="F45" s="47" t="s">
        <v>379</v>
      </c>
      <c r="G45" s="64">
        <v>1.3435185185185187E-2</v>
      </c>
      <c r="H45" s="65">
        <v>25</v>
      </c>
    </row>
    <row r="46" spans="1:8" x14ac:dyDescent="0.3">
      <c r="A46" s="47" t="s">
        <v>46</v>
      </c>
      <c r="B46" s="47" t="s">
        <v>380</v>
      </c>
      <c r="C46" s="47" t="s">
        <v>377</v>
      </c>
      <c r="D46" s="47">
        <v>1947</v>
      </c>
      <c r="E46" s="47">
        <f t="shared" si="0"/>
        <v>75</v>
      </c>
      <c r="F46" s="47" t="s">
        <v>413</v>
      </c>
      <c r="G46" s="64">
        <v>1.4379629629629629E-2</v>
      </c>
      <c r="H46" s="65">
        <v>1</v>
      </c>
    </row>
  </sheetData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J121"/>
  <sheetViews>
    <sheetView workbookViewId="0">
      <selection activeCell="J5" sqref="J5:J114"/>
    </sheetView>
  </sheetViews>
  <sheetFormatPr defaultRowHeight="15.75" x14ac:dyDescent="0.3"/>
  <cols>
    <col min="1" max="1" width="7.28515625" style="71" customWidth="1"/>
    <col min="2" max="2" width="22.28515625" style="71" bestFit="1" customWidth="1"/>
    <col min="3" max="3" width="13.42578125" style="71" bestFit="1" customWidth="1"/>
    <col min="4" max="4" width="8.85546875" style="71" customWidth="1"/>
    <col min="5" max="5" width="6" style="71" customWidth="1"/>
    <col min="6" max="6" width="32.5703125" style="71" customWidth="1"/>
    <col min="7" max="7" width="11.5703125" style="71" customWidth="1"/>
    <col min="8" max="8" width="10.28515625" style="71" customWidth="1"/>
    <col min="9" max="9" width="9.140625" style="71" customWidth="1"/>
    <col min="10" max="10" width="8" style="71" customWidth="1"/>
  </cols>
  <sheetData>
    <row r="1" spans="1:10" x14ac:dyDescent="0.3">
      <c r="A1" s="213" t="s">
        <v>686</v>
      </c>
      <c r="B1" s="213"/>
      <c r="C1" s="213"/>
      <c r="D1" s="213"/>
      <c r="E1" s="213"/>
      <c r="F1" s="213"/>
      <c r="G1" s="213"/>
      <c r="H1" s="213"/>
      <c r="I1" s="213"/>
      <c r="J1" s="213"/>
    </row>
    <row r="2" spans="1:10" ht="15" x14ac:dyDescent="0.25">
      <c r="A2" s="214" t="s">
        <v>171</v>
      </c>
      <c r="B2" s="214"/>
      <c r="C2" s="214"/>
      <c r="D2" s="214"/>
      <c r="E2" s="214"/>
      <c r="F2" s="214"/>
      <c r="G2" s="214"/>
      <c r="H2" s="214"/>
      <c r="I2" s="214"/>
      <c r="J2" s="214"/>
    </row>
    <row r="3" spans="1:10" x14ac:dyDescent="0.3">
      <c r="A3" s="67"/>
      <c r="B3" s="67"/>
      <c r="C3" s="67"/>
      <c r="D3" s="67"/>
      <c r="E3" s="67"/>
      <c r="F3" s="67"/>
      <c r="G3" s="67"/>
      <c r="H3" s="67"/>
      <c r="I3" s="67"/>
      <c r="J3" s="67"/>
    </row>
    <row r="4" spans="1:10" thickBot="1" x14ac:dyDescent="0.3">
      <c r="A4" s="31" t="s">
        <v>172</v>
      </c>
      <c r="B4" s="33" t="s">
        <v>33</v>
      </c>
      <c r="C4" s="33" t="s">
        <v>215</v>
      </c>
      <c r="D4" s="31" t="s">
        <v>38</v>
      </c>
      <c r="E4" s="32" t="s">
        <v>349</v>
      </c>
      <c r="F4" s="32" t="s">
        <v>37</v>
      </c>
      <c r="G4" s="32" t="s">
        <v>146</v>
      </c>
      <c r="H4" s="32" t="s">
        <v>147</v>
      </c>
      <c r="I4" s="32" t="s">
        <v>687</v>
      </c>
      <c r="J4" s="32" t="s">
        <v>13</v>
      </c>
    </row>
    <row r="5" spans="1:10" hidden="1" thickTop="1" x14ac:dyDescent="0.25">
      <c r="A5" s="34" t="s">
        <v>39</v>
      </c>
      <c r="B5" s="78" t="s">
        <v>421</v>
      </c>
      <c r="C5" s="78" t="s">
        <v>274</v>
      </c>
      <c r="D5" s="79" t="s">
        <v>254</v>
      </c>
      <c r="E5" s="79">
        <f t="shared" ref="E5:E36" si="0">SUM(2022-D5)</f>
        <v>48</v>
      </c>
      <c r="F5" s="68" t="s">
        <v>182</v>
      </c>
      <c r="G5" s="80" t="s">
        <v>422</v>
      </c>
      <c r="H5" s="81" t="s">
        <v>181</v>
      </c>
      <c r="I5" s="69">
        <v>1</v>
      </c>
      <c r="J5" s="99">
        <v>97.435897435897431</v>
      </c>
    </row>
    <row r="6" spans="1:10" hidden="1" thickTop="1" x14ac:dyDescent="0.25">
      <c r="A6" s="34" t="s">
        <v>41</v>
      </c>
      <c r="B6" s="78" t="s">
        <v>423</v>
      </c>
      <c r="C6" s="78" t="s">
        <v>244</v>
      </c>
      <c r="D6" s="79" t="s">
        <v>254</v>
      </c>
      <c r="E6" s="79">
        <f t="shared" si="0"/>
        <v>48</v>
      </c>
      <c r="F6" s="68" t="s">
        <v>424</v>
      </c>
      <c r="G6" s="80" t="s">
        <v>425</v>
      </c>
      <c r="H6" s="81" t="s">
        <v>181</v>
      </c>
      <c r="I6" s="69">
        <v>2</v>
      </c>
      <c r="J6" s="99">
        <v>94.871794871794876</v>
      </c>
    </row>
    <row r="7" spans="1:10" hidden="1" thickTop="1" x14ac:dyDescent="0.25">
      <c r="A7" s="34" t="s">
        <v>43</v>
      </c>
      <c r="B7" s="78" t="s">
        <v>416</v>
      </c>
      <c r="C7" s="78" t="s">
        <v>234</v>
      </c>
      <c r="D7" s="79" t="s">
        <v>266</v>
      </c>
      <c r="E7" s="79">
        <f t="shared" si="0"/>
        <v>42</v>
      </c>
      <c r="F7" s="68" t="s">
        <v>35</v>
      </c>
      <c r="G7" s="80" t="s">
        <v>426</v>
      </c>
      <c r="H7" s="81" t="s">
        <v>181</v>
      </c>
      <c r="I7" s="69">
        <v>3</v>
      </c>
      <c r="J7" s="99">
        <v>92.307692307692307</v>
      </c>
    </row>
    <row r="8" spans="1:10" hidden="1" thickTop="1" x14ac:dyDescent="0.25">
      <c r="A8" s="34" t="s">
        <v>46</v>
      </c>
      <c r="B8" s="78" t="s">
        <v>294</v>
      </c>
      <c r="C8" s="78" t="s">
        <v>242</v>
      </c>
      <c r="D8" s="79" t="s">
        <v>427</v>
      </c>
      <c r="E8" s="79">
        <f t="shared" si="0"/>
        <v>37</v>
      </c>
      <c r="F8" s="68" t="s">
        <v>174</v>
      </c>
      <c r="G8" s="80" t="s">
        <v>428</v>
      </c>
      <c r="H8" s="94" t="s">
        <v>17</v>
      </c>
      <c r="I8" s="89">
        <v>1</v>
      </c>
      <c r="J8" s="99">
        <v>92.307692307692307</v>
      </c>
    </row>
    <row r="9" spans="1:10" hidden="1" thickTop="1" x14ac:dyDescent="0.25">
      <c r="A9" s="34" t="s">
        <v>48</v>
      </c>
      <c r="B9" s="78" t="s">
        <v>429</v>
      </c>
      <c r="C9" s="78" t="s">
        <v>377</v>
      </c>
      <c r="D9" s="79" t="s">
        <v>431</v>
      </c>
      <c r="E9" s="79">
        <f t="shared" si="0"/>
        <v>40</v>
      </c>
      <c r="F9" s="68" t="s">
        <v>430</v>
      </c>
      <c r="G9" s="80" t="s">
        <v>432</v>
      </c>
      <c r="H9" s="81" t="s">
        <v>181</v>
      </c>
      <c r="I9" s="69">
        <v>4</v>
      </c>
      <c r="J9" s="99">
        <v>89.743589743589752</v>
      </c>
    </row>
    <row r="10" spans="1:10" hidden="1" thickTop="1" x14ac:dyDescent="0.25">
      <c r="A10" s="34" t="s">
        <v>50</v>
      </c>
      <c r="B10" s="78" t="s">
        <v>252</v>
      </c>
      <c r="C10" s="78" t="s">
        <v>253</v>
      </c>
      <c r="D10" s="79" t="s">
        <v>254</v>
      </c>
      <c r="E10" s="79">
        <f t="shared" si="0"/>
        <v>48</v>
      </c>
      <c r="F10" s="68" t="s">
        <v>18</v>
      </c>
      <c r="G10" s="80" t="s">
        <v>433</v>
      </c>
      <c r="H10" s="81" t="s">
        <v>181</v>
      </c>
      <c r="I10" s="69">
        <v>5</v>
      </c>
      <c r="J10" s="99">
        <v>87.179487179487182</v>
      </c>
    </row>
    <row r="11" spans="1:10" hidden="1" thickTop="1" x14ac:dyDescent="0.25">
      <c r="A11" s="34" t="s">
        <v>52</v>
      </c>
      <c r="B11" s="78" t="s">
        <v>369</v>
      </c>
      <c r="C11" s="78" t="s">
        <v>370</v>
      </c>
      <c r="D11" s="79" t="s">
        <v>434</v>
      </c>
      <c r="E11" s="79">
        <f t="shared" si="0"/>
        <v>58</v>
      </c>
      <c r="F11" s="68" t="s">
        <v>212</v>
      </c>
      <c r="G11" s="80" t="s">
        <v>435</v>
      </c>
      <c r="H11" s="95" t="s">
        <v>177</v>
      </c>
      <c r="I11" s="90">
        <v>1</v>
      </c>
      <c r="J11" s="99">
        <v>94.736842105263165</v>
      </c>
    </row>
    <row r="12" spans="1:10" hidden="1" thickTop="1" x14ac:dyDescent="0.25">
      <c r="A12" s="34" t="s">
        <v>54</v>
      </c>
      <c r="B12" s="78" t="s">
        <v>282</v>
      </c>
      <c r="C12" s="78" t="s">
        <v>292</v>
      </c>
      <c r="D12" s="79" t="s">
        <v>254</v>
      </c>
      <c r="E12" s="79">
        <f t="shared" si="0"/>
        <v>48</v>
      </c>
      <c r="F12" s="68" t="s">
        <v>184</v>
      </c>
      <c r="G12" s="80" t="s">
        <v>436</v>
      </c>
      <c r="H12" s="81" t="s">
        <v>181</v>
      </c>
      <c r="I12" s="69">
        <v>6</v>
      </c>
      <c r="J12" s="99">
        <v>84.615384615384613</v>
      </c>
    </row>
    <row r="13" spans="1:10" hidden="1" thickTop="1" x14ac:dyDescent="0.25">
      <c r="A13" s="34" t="s">
        <v>56</v>
      </c>
      <c r="B13" s="78" t="s">
        <v>216</v>
      </c>
      <c r="C13" s="78" t="s">
        <v>277</v>
      </c>
      <c r="D13" s="79" t="s">
        <v>278</v>
      </c>
      <c r="E13" s="79">
        <f t="shared" si="0"/>
        <v>50</v>
      </c>
      <c r="F13" s="68" t="s">
        <v>15</v>
      </c>
      <c r="G13" s="80" t="s">
        <v>437</v>
      </c>
      <c r="H13" s="81" t="s">
        <v>181</v>
      </c>
      <c r="I13" s="69">
        <v>7</v>
      </c>
      <c r="J13" s="99">
        <v>82.051282051282044</v>
      </c>
    </row>
    <row r="14" spans="1:10" hidden="1" thickTop="1" x14ac:dyDescent="0.25">
      <c r="A14" s="34" t="s">
        <v>57</v>
      </c>
      <c r="B14" s="78" t="s">
        <v>438</v>
      </c>
      <c r="C14" s="78" t="s">
        <v>439</v>
      </c>
      <c r="D14" s="79" t="s">
        <v>248</v>
      </c>
      <c r="E14" s="79">
        <f t="shared" si="0"/>
        <v>45</v>
      </c>
      <c r="F14" s="68" t="s">
        <v>183</v>
      </c>
      <c r="G14" s="80" t="s">
        <v>440</v>
      </c>
      <c r="H14" s="81" t="s">
        <v>181</v>
      </c>
      <c r="I14" s="69">
        <v>8</v>
      </c>
      <c r="J14" s="99">
        <v>79.487179487179489</v>
      </c>
    </row>
    <row r="15" spans="1:10" hidden="1" thickTop="1" x14ac:dyDescent="0.25">
      <c r="A15" s="34" t="s">
        <v>60</v>
      </c>
      <c r="B15" s="78" t="s">
        <v>441</v>
      </c>
      <c r="C15" s="78" t="s">
        <v>247</v>
      </c>
      <c r="D15" s="79" t="s">
        <v>315</v>
      </c>
      <c r="E15" s="79">
        <f t="shared" si="0"/>
        <v>29</v>
      </c>
      <c r="F15" s="68"/>
      <c r="G15" s="80" t="s">
        <v>442</v>
      </c>
      <c r="H15" s="94" t="s">
        <v>17</v>
      </c>
      <c r="I15" s="89">
        <v>2</v>
      </c>
      <c r="J15" s="99">
        <v>84.615384615384613</v>
      </c>
    </row>
    <row r="16" spans="1:10" hidden="1" thickTop="1" x14ac:dyDescent="0.25">
      <c r="A16" s="34" t="s">
        <v>62</v>
      </c>
      <c r="B16" s="78" t="s">
        <v>316</v>
      </c>
      <c r="C16" s="78" t="s">
        <v>317</v>
      </c>
      <c r="D16" s="79" t="s">
        <v>318</v>
      </c>
      <c r="E16" s="79">
        <f t="shared" si="0"/>
        <v>43</v>
      </c>
      <c r="F16" s="68" t="s">
        <v>15</v>
      </c>
      <c r="G16" s="80" t="s">
        <v>443</v>
      </c>
      <c r="H16" s="96" t="s">
        <v>202</v>
      </c>
      <c r="I16" s="91">
        <v>1</v>
      </c>
      <c r="J16" s="99">
        <v>95.238095238095241</v>
      </c>
    </row>
    <row r="17" spans="1:10" hidden="1" thickTop="1" x14ac:dyDescent="0.25">
      <c r="A17" s="34" t="s">
        <v>64</v>
      </c>
      <c r="B17" s="78" t="s">
        <v>444</v>
      </c>
      <c r="C17" s="78" t="s">
        <v>286</v>
      </c>
      <c r="D17" s="79" t="s">
        <v>271</v>
      </c>
      <c r="E17" s="79">
        <f t="shared" si="0"/>
        <v>44</v>
      </c>
      <c r="F17" s="68" t="s">
        <v>44</v>
      </c>
      <c r="G17" s="80" t="s">
        <v>445</v>
      </c>
      <c r="H17" s="81" t="s">
        <v>181</v>
      </c>
      <c r="I17" s="69">
        <v>9</v>
      </c>
      <c r="J17" s="99">
        <v>76.92307692307692</v>
      </c>
    </row>
    <row r="18" spans="1:10" hidden="1" thickTop="1" x14ac:dyDescent="0.25">
      <c r="A18" s="34" t="s">
        <v>67</v>
      </c>
      <c r="B18" s="78" t="s">
        <v>446</v>
      </c>
      <c r="C18" s="78" t="s">
        <v>447</v>
      </c>
      <c r="D18" s="79" t="s">
        <v>266</v>
      </c>
      <c r="E18" s="79">
        <f t="shared" si="0"/>
        <v>42</v>
      </c>
      <c r="F18" s="68" t="s">
        <v>448</v>
      </c>
      <c r="G18" s="80" t="s">
        <v>449</v>
      </c>
      <c r="H18" s="81" t="s">
        <v>181</v>
      </c>
      <c r="I18" s="69">
        <v>10</v>
      </c>
      <c r="J18" s="99">
        <v>74.358974358974365</v>
      </c>
    </row>
    <row r="19" spans="1:10" hidden="1" thickTop="1" x14ac:dyDescent="0.25">
      <c r="A19" s="34" t="s">
        <v>69</v>
      </c>
      <c r="B19" s="78" t="s">
        <v>417</v>
      </c>
      <c r="C19" s="78" t="s">
        <v>242</v>
      </c>
      <c r="D19" s="79" t="s">
        <v>203</v>
      </c>
      <c r="E19" s="79">
        <f t="shared" si="0"/>
        <v>46</v>
      </c>
      <c r="F19" s="68"/>
      <c r="G19" s="80" t="s">
        <v>450</v>
      </c>
      <c r="H19" s="81" t="s">
        <v>181</v>
      </c>
      <c r="I19" s="69">
        <v>11</v>
      </c>
      <c r="J19" s="99">
        <v>71.794871794871796</v>
      </c>
    </row>
    <row r="20" spans="1:10" hidden="1" thickTop="1" x14ac:dyDescent="0.25">
      <c r="A20" s="34" t="s">
        <v>71</v>
      </c>
      <c r="B20" s="78" t="s">
        <v>451</v>
      </c>
      <c r="C20" s="78" t="s">
        <v>292</v>
      </c>
      <c r="D20" s="79" t="s">
        <v>261</v>
      </c>
      <c r="E20" s="79">
        <f t="shared" si="0"/>
        <v>41</v>
      </c>
      <c r="F20" s="68" t="s">
        <v>452</v>
      </c>
      <c r="G20" s="80" t="s">
        <v>453</v>
      </c>
      <c r="H20" s="81" t="s">
        <v>181</v>
      </c>
      <c r="I20" s="69">
        <v>12</v>
      </c>
      <c r="J20" s="99">
        <v>69.230769230769226</v>
      </c>
    </row>
    <row r="21" spans="1:10" thickTop="1" x14ac:dyDescent="0.25">
      <c r="A21" s="34" t="s">
        <v>72</v>
      </c>
      <c r="B21" s="78" t="s">
        <v>454</v>
      </c>
      <c r="C21" s="78" t="s">
        <v>393</v>
      </c>
      <c r="D21" s="79" t="s">
        <v>455</v>
      </c>
      <c r="E21" s="79">
        <f t="shared" si="0"/>
        <v>16</v>
      </c>
      <c r="F21" s="68" t="s">
        <v>27</v>
      </c>
      <c r="G21" s="80" t="s">
        <v>456</v>
      </c>
      <c r="H21" s="97" t="s">
        <v>173</v>
      </c>
      <c r="I21" s="92">
        <v>1</v>
      </c>
      <c r="J21" s="82" t="s">
        <v>24</v>
      </c>
    </row>
    <row r="22" spans="1:10" ht="15" hidden="1" x14ac:dyDescent="0.25">
      <c r="A22" s="34" t="s">
        <v>74</v>
      </c>
      <c r="B22" s="78" t="s">
        <v>457</v>
      </c>
      <c r="C22" s="78" t="s">
        <v>242</v>
      </c>
      <c r="D22" s="79" t="s">
        <v>327</v>
      </c>
      <c r="E22" s="79">
        <f t="shared" si="0"/>
        <v>38</v>
      </c>
      <c r="F22" s="68"/>
      <c r="G22" s="80" t="s">
        <v>458</v>
      </c>
      <c r="H22" s="94" t="s">
        <v>17</v>
      </c>
      <c r="I22" s="89">
        <v>3</v>
      </c>
      <c r="J22" s="99">
        <v>76.92307692307692</v>
      </c>
    </row>
    <row r="23" spans="1:10" ht="15" hidden="1" x14ac:dyDescent="0.25">
      <c r="A23" s="34" t="s">
        <v>76</v>
      </c>
      <c r="B23" s="78" t="s">
        <v>462</v>
      </c>
      <c r="C23" s="78" t="s">
        <v>463</v>
      </c>
      <c r="D23" s="79" t="s">
        <v>464</v>
      </c>
      <c r="E23" s="79">
        <f t="shared" si="0"/>
        <v>62</v>
      </c>
      <c r="F23" s="68" t="s">
        <v>178</v>
      </c>
      <c r="G23" s="80" t="s">
        <v>461</v>
      </c>
      <c r="H23" s="95" t="s">
        <v>177</v>
      </c>
      <c r="I23" s="90">
        <v>2</v>
      </c>
      <c r="J23" s="99">
        <v>89.473684210526315</v>
      </c>
    </row>
    <row r="24" spans="1:10" ht="15" hidden="1" x14ac:dyDescent="0.25">
      <c r="A24" s="34" t="s">
        <v>78</v>
      </c>
      <c r="B24" s="78" t="s">
        <v>459</v>
      </c>
      <c r="C24" s="78" t="s">
        <v>268</v>
      </c>
      <c r="D24" s="79" t="s">
        <v>348</v>
      </c>
      <c r="E24" s="79">
        <f t="shared" si="0"/>
        <v>53</v>
      </c>
      <c r="F24" s="68" t="s">
        <v>460</v>
      </c>
      <c r="G24" s="80" t="s">
        <v>461</v>
      </c>
      <c r="H24" s="81" t="s">
        <v>181</v>
      </c>
      <c r="I24" s="69">
        <v>13</v>
      </c>
      <c r="J24" s="99">
        <v>66.666666666666671</v>
      </c>
    </row>
    <row r="25" spans="1:10" ht="15" hidden="1" x14ac:dyDescent="0.25">
      <c r="A25" s="34" t="s">
        <v>45</v>
      </c>
      <c r="B25" s="78" t="s">
        <v>454</v>
      </c>
      <c r="C25" s="78" t="s">
        <v>247</v>
      </c>
      <c r="D25" s="79" t="s">
        <v>248</v>
      </c>
      <c r="E25" s="79">
        <f t="shared" si="0"/>
        <v>45</v>
      </c>
      <c r="F25" s="68" t="s">
        <v>27</v>
      </c>
      <c r="G25" s="80" t="s">
        <v>465</v>
      </c>
      <c r="H25" s="81" t="s">
        <v>181</v>
      </c>
      <c r="I25" s="69">
        <v>14</v>
      </c>
      <c r="J25" s="99">
        <v>64.102564102564102</v>
      </c>
    </row>
    <row r="26" spans="1:10" ht="15" hidden="1" x14ac:dyDescent="0.25">
      <c r="A26" s="34" t="s">
        <v>81</v>
      </c>
      <c r="B26" s="78" t="s">
        <v>267</v>
      </c>
      <c r="C26" s="78" t="s">
        <v>247</v>
      </c>
      <c r="D26" s="79" t="s">
        <v>278</v>
      </c>
      <c r="E26" s="79">
        <f t="shared" si="0"/>
        <v>50</v>
      </c>
      <c r="F26" s="68"/>
      <c r="G26" s="80" t="s">
        <v>466</v>
      </c>
      <c r="H26" s="81" t="s">
        <v>181</v>
      </c>
      <c r="I26" s="69">
        <v>15</v>
      </c>
      <c r="J26" s="99">
        <v>61.538461538461533</v>
      </c>
    </row>
    <row r="27" spans="1:10" ht="15" hidden="1" x14ac:dyDescent="0.25">
      <c r="A27" s="34" t="s">
        <v>82</v>
      </c>
      <c r="B27" s="78" t="s">
        <v>467</v>
      </c>
      <c r="C27" s="78" t="s">
        <v>292</v>
      </c>
      <c r="D27" s="79" t="s">
        <v>318</v>
      </c>
      <c r="E27" s="79">
        <f t="shared" si="0"/>
        <v>43</v>
      </c>
      <c r="F27" s="68" t="s">
        <v>15</v>
      </c>
      <c r="G27" s="80" t="s">
        <v>468</v>
      </c>
      <c r="H27" s="81" t="s">
        <v>181</v>
      </c>
      <c r="I27" s="69">
        <v>16</v>
      </c>
      <c r="J27" s="99">
        <v>58.974358974358978</v>
      </c>
    </row>
    <row r="28" spans="1:10" ht="15" hidden="1" x14ac:dyDescent="0.25">
      <c r="A28" s="34" t="s">
        <v>85</v>
      </c>
      <c r="B28" s="78" t="s">
        <v>469</v>
      </c>
      <c r="C28" s="78" t="s">
        <v>268</v>
      </c>
      <c r="D28" s="79" t="s">
        <v>464</v>
      </c>
      <c r="E28" s="79">
        <f t="shared" si="0"/>
        <v>62</v>
      </c>
      <c r="F28" s="68" t="s">
        <v>470</v>
      </c>
      <c r="G28" s="80" t="s">
        <v>471</v>
      </c>
      <c r="H28" s="95" t="s">
        <v>177</v>
      </c>
      <c r="I28" s="90">
        <v>3</v>
      </c>
      <c r="J28" s="99">
        <v>84.21052631578948</v>
      </c>
    </row>
    <row r="29" spans="1:10" ht="15" hidden="1" x14ac:dyDescent="0.25">
      <c r="A29" s="34" t="s">
        <v>83</v>
      </c>
      <c r="B29" s="78" t="s">
        <v>260</v>
      </c>
      <c r="C29" s="78" t="s">
        <v>237</v>
      </c>
      <c r="D29" s="79" t="s">
        <v>261</v>
      </c>
      <c r="E29" s="79">
        <f t="shared" si="0"/>
        <v>41</v>
      </c>
      <c r="F29" s="68" t="s">
        <v>15</v>
      </c>
      <c r="G29" s="80" t="s">
        <v>472</v>
      </c>
      <c r="H29" s="81" t="s">
        <v>181</v>
      </c>
      <c r="I29" s="69">
        <v>17</v>
      </c>
      <c r="J29" s="99">
        <v>56.410256410256409</v>
      </c>
    </row>
    <row r="30" spans="1:10" ht="15" hidden="1" x14ac:dyDescent="0.25">
      <c r="A30" s="34" t="s">
        <v>87</v>
      </c>
      <c r="B30" s="78" t="s">
        <v>473</v>
      </c>
      <c r="C30" s="78" t="s">
        <v>270</v>
      </c>
      <c r="D30" s="79" t="s">
        <v>278</v>
      </c>
      <c r="E30" s="79">
        <f t="shared" si="0"/>
        <v>50</v>
      </c>
      <c r="F30" s="68" t="s">
        <v>474</v>
      </c>
      <c r="G30" s="80" t="s">
        <v>475</v>
      </c>
      <c r="H30" s="81" t="s">
        <v>181</v>
      </c>
      <c r="I30" s="69">
        <v>18</v>
      </c>
      <c r="J30" s="99">
        <v>53.846153846153847</v>
      </c>
    </row>
    <row r="31" spans="1:10" ht="15" hidden="1" x14ac:dyDescent="0.25">
      <c r="A31" s="34" t="s">
        <v>88</v>
      </c>
      <c r="B31" s="78" t="s">
        <v>476</v>
      </c>
      <c r="C31" s="78" t="s">
        <v>447</v>
      </c>
      <c r="D31" s="79" t="s">
        <v>464</v>
      </c>
      <c r="E31" s="79">
        <f t="shared" si="0"/>
        <v>62</v>
      </c>
      <c r="F31" s="68" t="s">
        <v>179</v>
      </c>
      <c r="G31" s="80" t="s">
        <v>477</v>
      </c>
      <c r="H31" s="95" t="s">
        <v>177</v>
      </c>
      <c r="I31" s="90">
        <v>4</v>
      </c>
      <c r="J31" s="99">
        <v>78.94736842105263</v>
      </c>
    </row>
    <row r="32" spans="1:10" ht="15" hidden="1" x14ac:dyDescent="0.25">
      <c r="A32" s="34" t="s">
        <v>90</v>
      </c>
      <c r="B32" s="78" t="s">
        <v>478</v>
      </c>
      <c r="C32" s="78" t="s">
        <v>479</v>
      </c>
      <c r="D32" s="79" t="s">
        <v>480</v>
      </c>
      <c r="E32" s="79">
        <f t="shared" si="0"/>
        <v>28</v>
      </c>
      <c r="F32" s="68"/>
      <c r="G32" s="80" t="s">
        <v>481</v>
      </c>
      <c r="H32" s="94" t="s">
        <v>17</v>
      </c>
      <c r="I32" s="89">
        <v>4</v>
      </c>
      <c r="J32" s="99">
        <v>69.230769230769226</v>
      </c>
    </row>
    <row r="33" spans="1:10" ht="15" hidden="1" x14ac:dyDescent="0.25">
      <c r="A33" s="34" t="s">
        <v>92</v>
      </c>
      <c r="B33" s="78" t="s">
        <v>272</v>
      </c>
      <c r="C33" s="78" t="s">
        <v>265</v>
      </c>
      <c r="D33" s="79" t="s">
        <v>251</v>
      </c>
      <c r="E33" s="79">
        <f t="shared" si="0"/>
        <v>49</v>
      </c>
      <c r="F33" s="68" t="s">
        <v>15</v>
      </c>
      <c r="G33" s="80" t="s">
        <v>176</v>
      </c>
      <c r="H33" s="81" t="s">
        <v>181</v>
      </c>
      <c r="I33" s="69">
        <v>19</v>
      </c>
      <c r="J33" s="99">
        <v>51.282051282051285</v>
      </c>
    </row>
    <row r="34" spans="1:10" ht="15" hidden="1" x14ac:dyDescent="0.25">
      <c r="A34" s="34" t="s">
        <v>94</v>
      </c>
      <c r="B34" s="78" t="s">
        <v>482</v>
      </c>
      <c r="C34" s="78" t="s">
        <v>292</v>
      </c>
      <c r="D34" s="79" t="s">
        <v>203</v>
      </c>
      <c r="E34" s="79">
        <f t="shared" si="0"/>
        <v>46</v>
      </c>
      <c r="F34" s="68"/>
      <c r="G34" s="80" t="s">
        <v>483</v>
      </c>
      <c r="H34" s="81" t="s">
        <v>181</v>
      </c>
      <c r="I34" s="69">
        <v>20</v>
      </c>
      <c r="J34" s="99">
        <v>48.717948717948723</v>
      </c>
    </row>
    <row r="35" spans="1:10" ht="15" hidden="1" x14ac:dyDescent="0.25">
      <c r="A35" s="34" t="s">
        <v>95</v>
      </c>
      <c r="B35" s="78" t="s">
        <v>484</v>
      </c>
      <c r="C35" s="78" t="s">
        <v>485</v>
      </c>
      <c r="D35" s="79" t="s">
        <v>248</v>
      </c>
      <c r="E35" s="79">
        <f t="shared" si="0"/>
        <v>45</v>
      </c>
      <c r="F35" s="68" t="s">
        <v>486</v>
      </c>
      <c r="G35" s="80" t="s">
        <v>487</v>
      </c>
      <c r="H35" s="96" t="s">
        <v>202</v>
      </c>
      <c r="I35" s="91">
        <v>2</v>
      </c>
      <c r="J35" s="99">
        <v>90.476190476190482</v>
      </c>
    </row>
    <row r="36" spans="1:10" ht="15" hidden="1" x14ac:dyDescent="0.25">
      <c r="A36" s="34" t="s">
        <v>96</v>
      </c>
      <c r="B36" s="78" t="s">
        <v>488</v>
      </c>
      <c r="C36" s="78" t="s">
        <v>489</v>
      </c>
      <c r="D36" s="79" t="s">
        <v>434</v>
      </c>
      <c r="E36" s="79">
        <f t="shared" si="0"/>
        <v>58</v>
      </c>
      <c r="F36" s="68" t="s">
        <v>367</v>
      </c>
      <c r="G36" s="80" t="s">
        <v>490</v>
      </c>
      <c r="H36" s="95" t="s">
        <v>177</v>
      </c>
      <c r="I36" s="90">
        <v>5</v>
      </c>
      <c r="J36" s="99">
        <v>73.684210526315795</v>
      </c>
    </row>
    <row r="37" spans="1:10" ht="15" hidden="1" x14ac:dyDescent="0.25">
      <c r="A37" s="34" t="s">
        <v>89</v>
      </c>
      <c r="B37" s="78" t="s">
        <v>419</v>
      </c>
      <c r="C37" s="78" t="s">
        <v>277</v>
      </c>
      <c r="D37" s="79" t="s">
        <v>248</v>
      </c>
      <c r="E37" s="79">
        <f t="shared" ref="E37:E68" si="1">SUM(2022-D37)</f>
        <v>45</v>
      </c>
      <c r="F37" s="68" t="s">
        <v>35</v>
      </c>
      <c r="G37" s="80" t="s">
        <v>491</v>
      </c>
      <c r="H37" s="81" t="s">
        <v>181</v>
      </c>
      <c r="I37" s="69">
        <v>21</v>
      </c>
      <c r="J37" s="99">
        <v>46.153846153846153</v>
      </c>
    </row>
    <row r="38" spans="1:10" ht="15" hidden="1" x14ac:dyDescent="0.25">
      <c r="A38" s="34" t="s">
        <v>75</v>
      </c>
      <c r="B38" s="78" t="s">
        <v>492</v>
      </c>
      <c r="C38" s="78" t="s">
        <v>300</v>
      </c>
      <c r="D38" s="79" t="s">
        <v>493</v>
      </c>
      <c r="E38" s="79">
        <f t="shared" si="1"/>
        <v>30</v>
      </c>
      <c r="F38" s="68"/>
      <c r="G38" s="80" t="s">
        <v>494</v>
      </c>
      <c r="H38" s="94" t="s">
        <v>17</v>
      </c>
      <c r="I38" s="89">
        <v>5</v>
      </c>
      <c r="J38" s="99">
        <v>61.538461538461533</v>
      </c>
    </row>
    <row r="39" spans="1:10" ht="15" hidden="1" x14ac:dyDescent="0.25">
      <c r="A39" s="34" t="s">
        <v>40</v>
      </c>
      <c r="B39" s="78" t="s">
        <v>495</v>
      </c>
      <c r="C39" s="78" t="s">
        <v>242</v>
      </c>
      <c r="D39" s="79" t="s">
        <v>318</v>
      </c>
      <c r="E39" s="79">
        <f t="shared" si="1"/>
        <v>43</v>
      </c>
      <c r="F39" s="68"/>
      <c r="G39" s="80" t="s">
        <v>496</v>
      </c>
      <c r="H39" s="81" t="s">
        <v>181</v>
      </c>
      <c r="I39" s="69">
        <v>22</v>
      </c>
      <c r="J39" s="99">
        <v>43.589743589743591</v>
      </c>
    </row>
    <row r="40" spans="1:10" ht="15" hidden="1" x14ac:dyDescent="0.25">
      <c r="A40" s="34" t="s">
        <v>97</v>
      </c>
      <c r="B40" s="78" t="s">
        <v>255</v>
      </c>
      <c r="C40" s="78" t="s">
        <v>256</v>
      </c>
      <c r="D40" s="79" t="s">
        <v>257</v>
      </c>
      <c r="E40" s="79">
        <f t="shared" si="1"/>
        <v>47</v>
      </c>
      <c r="F40" s="68" t="s">
        <v>497</v>
      </c>
      <c r="G40" s="80" t="s">
        <v>498</v>
      </c>
      <c r="H40" s="81" t="s">
        <v>181</v>
      </c>
      <c r="I40" s="69">
        <v>23</v>
      </c>
      <c r="J40" s="99">
        <v>41.025641025641022</v>
      </c>
    </row>
    <row r="41" spans="1:10" ht="15" hidden="1" x14ac:dyDescent="0.25">
      <c r="A41" s="34" t="s">
        <v>84</v>
      </c>
      <c r="B41" s="78" t="s">
        <v>499</v>
      </c>
      <c r="C41" s="78" t="s">
        <v>237</v>
      </c>
      <c r="D41" s="79" t="s">
        <v>327</v>
      </c>
      <c r="E41" s="79">
        <f t="shared" si="1"/>
        <v>38</v>
      </c>
      <c r="F41" s="68" t="s">
        <v>175</v>
      </c>
      <c r="G41" s="80" t="s">
        <v>500</v>
      </c>
      <c r="H41" s="94" t="s">
        <v>17</v>
      </c>
      <c r="I41" s="89">
        <v>6</v>
      </c>
      <c r="J41" s="99">
        <v>53.846153846153847</v>
      </c>
    </row>
    <row r="42" spans="1:10" ht="15" x14ac:dyDescent="0.25">
      <c r="A42" s="34" t="s">
        <v>61</v>
      </c>
      <c r="B42" s="78" t="s">
        <v>501</v>
      </c>
      <c r="C42" s="78" t="s">
        <v>292</v>
      </c>
      <c r="D42" s="79" t="s">
        <v>502</v>
      </c>
      <c r="E42" s="79">
        <f t="shared" si="1"/>
        <v>14</v>
      </c>
      <c r="F42" s="68" t="s">
        <v>15</v>
      </c>
      <c r="G42" s="80" t="s">
        <v>503</v>
      </c>
      <c r="H42" s="97" t="s">
        <v>173</v>
      </c>
      <c r="I42" s="92">
        <v>2</v>
      </c>
      <c r="J42" s="82" t="s">
        <v>24</v>
      </c>
    </row>
    <row r="43" spans="1:10" ht="15" hidden="1" x14ac:dyDescent="0.25">
      <c r="A43" s="34" t="s">
        <v>101</v>
      </c>
      <c r="B43" s="78" t="s">
        <v>504</v>
      </c>
      <c r="C43" s="78" t="s">
        <v>347</v>
      </c>
      <c r="D43" s="79" t="s">
        <v>290</v>
      </c>
      <c r="E43" s="79">
        <f t="shared" si="1"/>
        <v>52</v>
      </c>
      <c r="F43" s="68"/>
      <c r="G43" s="80" t="s">
        <v>505</v>
      </c>
      <c r="H43" s="96" t="s">
        <v>202</v>
      </c>
      <c r="I43" s="91">
        <v>3</v>
      </c>
      <c r="J43" s="99">
        <v>85.714285714285722</v>
      </c>
    </row>
    <row r="44" spans="1:10" ht="15" hidden="1" x14ac:dyDescent="0.25">
      <c r="A44" s="34" t="s">
        <v>73</v>
      </c>
      <c r="B44" s="78" t="s">
        <v>506</v>
      </c>
      <c r="C44" s="78" t="s">
        <v>234</v>
      </c>
      <c r="D44" s="79" t="s">
        <v>245</v>
      </c>
      <c r="E44" s="79">
        <f t="shared" si="1"/>
        <v>35</v>
      </c>
      <c r="F44" s="68" t="s">
        <v>15</v>
      </c>
      <c r="G44" s="80" t="s">
        <v>507</v>
      </c>
      <c r="H44" s="94" t="s">
        <v>17</v>
      </c>
      <c r="I44" s="89">
        <v>7</v>
      </c>
      <c r="J44" s="99">
        <v>46.153846153846153</v>
      </c>
    </row>
    <row r="45" spans="1:10" ht="15" hidden="1" x14ac:dyDescent="0.25">
      <c r="A45" s="34" t="s">
        <v>104</v>
      </c>
      <c r="B45" s="78" t="s">
        <v>508</v>
      </c>
      <c r="C45" s="78" t="s">
        <v>237</v>
      </c>
      <c r="D45" s="79" t="s">
        <v>281</v>
      </c>
      <c r="E45" s="79">
        <f t="shared" si="1"/>
        <v>55</v>
      </c>
      <c r="F45" s="68"/>
      <c r="G45" s="80" t="s">
        <v>509</v>
      </c>
      <c r="H45" s="95" t="s">
        <v>177</v>
      </c>
      <c r="I45" s="90">
        <v>6</v>
      </c>
      <c r="J45" s="99">
        <v>68.421052631578945</v>
      </c>
    </row>
    <row r="46" spans="1:10" ht="15" hidden="1" x14ac:dyDescent="0.25">
      <c r="A46" s="34" t="s">
        <v>77</v>
      </c>
      <c r="B46" s="78" t="s">
        <v>510</v>
      </c>
      <c r="C46" s="78" t="s">
        <v>244</v>
      </c>
      <c r="D46" s="79" t="s">
        <v>245</v>
      </c>
      <c r="E46" s="79">
        <f t="shared" si="1"/>
        <v>35</v>
      </c>
      <c r="F46" s="68"/>
      <c r="G46" s="80" t="s">
        <v>511</v>
      </c>
      <c r="H46" s="94" t="s">
        <v>17</v>
      </c>
      <c r="I46" s="89">
        <v>8</v>
      </c>
      <c r="J46" s="99">
        <v>38.46153846153846</v>
      </c>
    </row>
    <row r="47" spans="1:10" ht="15" hidden="1" x14ac:dyDescent="0.25">
      <c r="A47" s="34" t="s">
        <v>55</v>
      </c>
      <c r="B47" s="78" t="s">
        <v>512</v>
      </c>
      <c r="C47" s="78" t="s">
        <v>274</v>
      </c>
      <c r="D47" s="79" t="s">
        <v>281</v>
      </c>
      <c r="E47" s="79">
        <f t="shared" si="1"/>
        <v>55</v>
      </c>
      <c r="F47" s="68" t="s">
        <v>513</v>
      </c>
      <c r="G47" s="80" t="s">
        <v>514</v>
      </c>
      <c r="H47" s="95" t="s">
        <v>177</v>
      </c>
      <c r="I47" s="90">
        <v>7</v>
      </c>
      <c r="J47" s="99">
        <v>63.15789473684211</v>
      </c>
    </row>
    <row r="48" spans="1:10" ht="15" hidden="1" x14ac:dyDescent="0.25">
      <c r="A48" s="34" t="s">
        <v>107</v>
      </c>
      <c r="B48" s="78" t="s">
        <v>515</v>
      </c>
      <c r="C48" s="78" t="s">
        <v>516</v>
      </c>
      <c r="D48" s="79" t="s">
        <v>431</v>
      </c>
      <c r="E48" s="79">
        <f t="shared" si="1"/>
        <v>40</v>
      </c>
      <c r="F48" s="68" t="s">
        <v>517</v>
      </c>
      <c r="G48" s="80" t="s">
        <v>518</v>
      </c>
      <c r="H48" s="81" t="s">
        <v>181</v>
      </c>
      <c r="I48" s="69">
        <v>24</v>
      </c>
      <c r="J48" s="99">
        <v>38.46153846153846</v>
      </c>
    </row>
    <row r="49" spans="1:10" ht="15" hidden="1" x14ac:dyDescent="0.25">
      <c r="A49" s="34" t="s">
        <v>86</v>
      </c>
      <c r="B49" s="78" t="s">
        <v>519</v>
      </c>
      <c r="C49" s="78" t="s">
        <v>237</v>
      </c>
      <c r="D49" s="79" t="s">
        <v>521</v>
      </c>
      <c r="E49" s="79">
        <f t="shared" si="1"/>
        <v>67</v>
      </c>
      <c r="F49" s="70" t="s">
        <v>520</v>
      </c>
      <c r="G49" s="80" t="s">
        <v>522</v>
      </c>
      <c r="H49" s="95" t="s">
        <v>177</v>
      </c>
      <c r="I49" s="90">
        <v>8</v>
      </c>
      <c r="J49" s="99">
        <v>57.894736842105267</v>
      </c>
    </row>
    <row r="50" spans="1:10" ht="15" hidden="1" x14ac:dyDescent="0.25">
      <c r="A50" s="34" t="s">
        <v>42</v>
      </c>
      <c r="B50" s="78" t="s">
        <v>523</v>
      </c>
      <c r="C50" s="78" t="s">
        <v>268</v>
      </c>
      <c r="D50" s="79" t="s">
        <v>257</v>
      </c>
      <c r="E50" s="79">
        <f t="shared" si="1"/>
        <v>47</v>
      </c>
      <c r="F50" s="68" t="s">
        <v>150</v>
      </c>
      <c r="G50" s="80" t="s">
        <v>524</v>
      </c>
      <c r="H50" s="81" t="s">
        <v>181</v>
      </c>
      <c r="I50" s="69">
        <v>25</v>
      </c>
      <c r="J50" s="99">
        <v>35.897435897435898</v>
      </c>
    </row>
    <row r="51" spans="1:10" ht="15" hidden="1" x14ac:dyDescent="0.25">
      <c r="A51" s="34" t="s">
        <v>110</v>
      </c>
      <c r="B51" s="78" t="s">
        <v>321</v>
      </c>
      <c r="C51" s="78" t="s">
        <v>322</v>
      </c>
      <c r="D51" s="79" t="s">
        <v>257</v>
      </c>
      <c r="E51" s="79">
        <f t="shared" si="1"/>
        <v>47</v>
      </c>
      <c r="F51" s="68" t="s">
        <v>35</v>
      </c>
      <c r="G51" s="80" t="s">
        <v>525</v>
      </c>
      <c r="H51" s="96" t="s">
        <v>202</v>
      </c>
      <c r="I51" s="91">
        <v>4</v>
      </c>
      <c r="J51" s="99">
        <v>80.952380952380949</v>
      </c>
    </row>
    <row r="52" spans="1:10" ht="15" hidden="1" x14ac:dyDescent="0.25">
      <c r="A52" s="34" t="s">
        <v>93</v>
      </c>
      <c r="B52" s="78" t="s">
        <v>526</v>
      </c>
      <c r="C52" s="78" t="s">
        <v>527</v>
      </c>
      <c r="D52" s="79" t="s">
        <v>254</v>
      </c>
      <c r="E52" s="79">
        <f t="shared" si="1"/>
        <v>48</v>
      </c>
      <c r="F52" s="68" t="s">
        <v>528</v>
      </c>
      <c r="G52" s="80" t="s">
        <v>529</v>
      </c>
      <c r="H52" s="81" t="s">
        <v>181</v>
      </c>
      <c r="I52" s="69">
        <v>26</v>
      </c>
      <c r="J52" s="99">
        <v>33.333333333333343</v>
      </c>
    </row>
    <row r="53" spans="1:10" ht="15" hidden="1" x14ac:dyDescent="0.25">
      <c r="A53" s="34" t="s">
        <v>53</v>
      </c>
      <c r="B53" s="78" t="s">
        <v>530</v>
      </c>
      <c r="C53" s="78" t="s">
        <v>531</v>
      </c>
      <c r="D53" s="79" t="s">
        <v>343</v>
      </c>
      <c r="E53" s="79">
        <f t="shared" si="1"/>
        <v>57</v>
      </c>
      <c r="F53" s="36" t="s">
        <v>20</v>
      </c>
      <c r="G53" s="80" t="s">
        <v>532</v>
      </c>
      <c r="H53" s="96" t="s">
        <v>202</v>
      </c>
      <c r="I53" s="91">
        <v>5</v>
      </c>
      <c r="J53" s="99">
        <v>76.19047619047619</v>
      </c>
    </row>
    <row r="54" spans="1:10" ht="15" hidden="1" x14ac:dyDescent="0.25">
      <c r="A54" s="34" t="s">
        <v>98</v>
      </c>
      <c r="B54" s="78" t="s">
        <v>303</v>
      </c>
      <c r="C54" s="78" t="s">
        <v>533</v>
      </c>
      <c r="D54" s="79" t="s">
        <v>305</v>
      </c>
      <c r="E54" s="79">
        <f t="shared" si="1"/>
        <v>34</v>
      </c>
      <c r="F54" s="68" t="s">
        <v>15</v>
      </c>
      <c r="G54" s="80" t="s">
        <v>534</v>
      </c>
      <c r="H54" s="98" t="s">
        <v>200</v>
      </c>
      <c r="I54" s="93">
        <v>1</v>
      </c>
      <c r="J54" s="99">
        <v>87.5</v>
      </c>
    </row>
    <row r="55" spans="1:10" ht="15" hidden="1" x14ac:dyDescent="0.25">
      <c r="A55" s="34" t="s">
        <v>70</v>
      </c>
      <c r="B55" s="78" t="s">
        <v>535</v>
      </c>
      <c r="C55" s="78" t="s">
        <v>536</v>
      </c>
      <c r="D55" s="79" t="s">
        <v>434</v>
      </c>
      <c r="E55" s="79">
        <f t="shared" si="1"/>
        <v>58</v>
      </c>
      <c r="F55" s="68"/>
      <c r="G55" s="80" t="s">
        <v>537</v>
      </c>
      <c r="H55" s="95" t="s">
        <v>177</v>
      </c>
      <c r="I55" s="90">
        <v>9</v>
      </c>
      <c r="J55" s="99">
        <v>52.631578947368425</v>
      </c>
    </row>
    <row r="56" spans="1:10" ht="15" hidden="1" x14ac:dyDescent="0.25">
      <c r="A56" s="34" t="s">
        <v>66</v>
      </c>
      <c r="B56" s="78" t="s">
        <v>538</v>
      </c>
      <c r="C56" s="78" t="s">
        <v>247</v>
      </c>
      <c r="D56" s="79" t="s">
        <v>539</v>
      </c>
      <c r="E56" s="79">
        <f t="shared" si="1"/>
        <v>61</v>
      </c>
      <c r="F56" s="68" t="s">
        <v>180</v>
      </c>
      <c r="G56" s="80" t="s">
        <v>540</v>
      </c>
      <c r="H56" s="95" t="s">
        <v>177</v>
      </c>
      <c r="I56" s="90">
        <v>10</v>
      </c>
      <c r="J56" s="99">
        <v>47.368421052631582</v>
      </c>
    </row>
    <row r="57" spans="1:10" ht="15" hidden="1" x14ac:dyDescent="0.25">
      <c r="A57" s="34" t="s">
        <v>112</v>
      </c>
      <c r="B57" s="78" t="s">
        <v>541</v>
      </c>
      <c r="C57" s="78" t="s">
        <v>542</v>
      </c>
      <c r="D57" s="79" t="s">
        <v>544</v>
      </c>
      <c r="E57" s="79">
        <f t="shared" si="1"/>
        <v>32</v>
      </c>
      <c r="F57" s="68" t="s">
        <v>543</v>
      </c>
      <c r="G57" s="80" t="s">
        <v>545</v>
      </c>
      <c r="H57" s="98" t="s">
        <v>200</v>
      </c>
      <c r="I57" s="93">
        <v>2</v>
      </c>
      <c r="J57" s="99">
        <v>75</v>
      </c>
    </row>
    <row r="58" spans="1:10" ht="15" hidden="1" x14ac:dyDescent="0.25">
      <c r="A58" s="34" t="s">
        <v>111</v>
      </c>
      <c r="B58" s="78" t="s">
        <v>546</v>
      </c>
      <c r="C58" s="78" t="s">
        <v>547</v>
      </c>
      <c r="D58" s="79" t="s">
        <v>240</v>
      </c>
      <c r="E58" s="79">
        <f t="shared" si="1"/>
        <v>39</v>
      </c>
      <c r="F58" s="68" t="s">
        <v>548</v>
      </c>
      <c r="G58" s="80" t="s">
        <v>549</v>
      </c>
      <c r="H58" s="98" t="s">
        <v>200</v>
      </c>
      <c r="I58" s="93">
        <v>3</v>
      </c>
      <c r="J58" s="99">
        <v>62.5</v>
      </c>
    </row>
    <row r="59" spans="1:10" ht="15" hidden="1" x14ac:dyDescent="0.25">
      <c r="A59" s="34" t="s">
        <v>114</v>
      </c>
      <c r="B59" s="78" t="s">
        <v>371</v>
      </c>
      <c r="C59" s="78" t="s">
        <v>300</v>
      </c>
      <c r="D59" s="79" t="s">
        <v>550</v>
      </c>
      <c r="E59" s="79">
        <f t="shared" si="1"/>
        <v>60</v>
      </c>
      <c r="F59" s="68" t="s">
        <v>15</v>
      </c>
      <c r="G59" s="80" t="s">
        <v>551</v>
      </c>
      <c r="H59" s="95" t="s">
        <v>177</v>
      </c>
      <c r="I59" s="90">
        <v>11</v>
      </c>
      <c r="J59" s="99">
        <v>42.105263157894733</v>
      </c>
    </row>
    <row r="60" spans="1:10" ht="15" hidden="1" x14ac:dyDescent="0.25">
      <c r="A60" s="34" t="s">
        <v>109</v>
      </c>
      <c r="B60" s="78" t="s">
        <v>291</v>
      </c>
      <c r="C60" s="78" t="s">
        <v>292</v>
      </c>
      <c r="D60" s="79" t="s">
        <v>293</v>
      </c>
      <c r="E60" s="79">
        <f t="shared" si="1"/>
        <v>54</v>
      </c>
      <c r="F60" s="68" t="s">
        <v>15</v>
      </c>
      <c r="G60" s="80" t="s">
        <v>552</v>
      </c>
      <c r="H60" s="81" t="s">
        <v>181</v>
      </c>
      <c r="I60" s="69">
        <v>27</v>
      </c>
      <c r="J60" s="99">
        <v>30.769230769230774</v>
      </c>
    </row>
    <row r="61" spans="1:10" ht="15" hidden="1" x14ac:dyDescent="0.25">
      <c r="A61" s="34" t="s">
        <v>115</v>
      </c>
      <c r="B61" s="78" t="s">
        <v>553</v>
      </c>
      <c r="C61" s="78" t="s">
        <v>554</v>
      </c>
      <c r="D61" s="79" t="s">
        <v>261</v>
      </c>
      <c r="E61" s="79">
        <f t="shared" si="1"/>
        <v>41</v>
      </c>
      <c r="F61" s="68" t="s">
        <v>22</v>
      </c>
      <c r="G61" s="80" t="s">
        <v>555</v>
      </c>
      <c r="H61" s="96" t="s">
        <v>202</v>
      </c>
      <c r="I61" s="91">
        <v>6</v>
      </c>
      <c r="J61" s="99">
        <v>71.428571428571431</v>
      </c>
    </row>
    <row r="62" spans="1:10" ht="15" hidden="1" x14ac:dyDescent="0.25">
      <c r="A62" s="34" t="s">
        <v>117</v>
      </c>
      <c r="B62" s="78" t="s">
        <v>323</v>
      </c>
      <c r="C62" s="78" t="s">
        <v>322</v>
      </c>
      <c r="D62" s="79" t="s">
        <v>266</v>
      </c>
      <c r="E62" s="79">
        <f t="shared" si="1"/>
        <v>42</v>
      </c>
      <c r="F62" s="68" t="s">
        <v>556</v>
      </c>
      <c r="G62" s="80" t="s">
        <v>557</v>
      </c>
      <c r="H62" s="96" t="s">
        <v>202</v>
      </c>
      <c r="I62" s="91">
        <v>7</v>
      </c>
      <c r="J62" s="99">
        <v>66.666666666666671</v>
      </c>
    </row>
    <row r="63" spans="1:10" ht="15" hidden="1" x14ac:dyDescent="0.25">
      <c r="A63" s="34" t="s">
        <v>108</v>
      </c>
      <c r="B63" s="78" t="s">
        <v>233</v>
      </c>
      <c r="C63" s="78" t="s">
        <v>234</v>
      </c>
      <c r="D63" s="79" t="s">
        <v>266</v>
      </c>
      <c r="E63" s="79">
        <f t="shared" si="1"/>
        <v>42</v>
      </c>
      <c r="F63" s="68" t="s">
        <v>15</v>
      </c>
      <c r="G63" s="80" t="s">
        <v>558</v>
      </c>
      <c r="H63" s="81" t="s">
        <v>181</v>
      </c>
      <c r="I63" s="69">
        <v>28</v>
      </c>
      <c r="J63" s="99">
        <v>28.205128205128204</v>
      </c>
    </row>
    <row r="64" spans="1:10" ht="15" hidden="1" x14ac:dyDescent="0.25">
      <c r="A64" s="34" t="s">
        <v>118</v>
      </c>
      <c r="B64" s="78" t="s">
        <v>559</v>
      </c>
      <c r="C64" s="78" t="s">
        <v>259</v>
      </c>
      <c r="D64" s="79" t="s">
        <v>261</v>
      </c>
      <c r="E64" s="79">
        <f t="shared" si="1"/>
        <v>41</v>
      </c>
      <c r="F64" s="68" t="s">
        <v>199</v>
      </c>
      <c r="G64" s="80" t="s">
        <v>560</v>
      </c>
      <c r="H64" s="81" t="s">
        <v>181</v>
      </c>
      <c r="I64" s="69">
        <v>29</v>
      </c>
      <c r="J64" s="99">
        <v>25.641025641025635</v>
      </c>
    </row>
    <row r="65" spans="1:10" ht="15" hidden="1" x14ac:dyDescent="0.25">
      <c r="A65" s="34" t="s">
        <v>106</v>
      </c>
      <c r="B65" s="78" t="s">
        <v>561</v>
      </c>
      <c r="C65" s="78" t="s">
        <v>562</v>
      </c>
      <c r="D65" s="79" t="s">
        <v>251</v>
      </c>
      <c r="E65" s="79">
        <f t="shared" si="1"/>
        <v>49</v>
      </c>
      <c r="F65" s="68" t="s">
        <v>26</v>
      </c>
      <c r="G65" s="80" t="s">
        <v>563</v>
      </c>
      <c r="H65" s="81" t="s">
        <v>181</v>
      </c>
      <c r="I65" s="69">
        <v>30</v>
      </c>
      <c r="J65" s="99">
        <v>23.076923076923066</v>
      </c>
    </row>
    <row r="66" spans="1:10" ht="15" hidden="1" x14ac:dyDescent="0.25">
      <c r="A66" s="34" t="s">
        <v>68</v>
      </c>
      <c r="B66" s="78" t="s">
        <v>564</v>
      </c>
      <c r="C66" s="78" t="s">
        <v>234</v>
      </c>
      <c r="D66" s="79" t="s">
        <v>203</v>
      </c>
      <c r="E66" s="79">
        <f t="shared" si="1"/>
        <v>46</v>
      </c>
      <c r="F66" s="68" t="s">
        <v>565</v>
      </c>
      <c r="G66" s="80" t="s">
        <v>566</v>
      </c>
      <c r="H66" s="81" t="s">
        <v>181</v>
      </c>
      <c r="I66" s="69">
        <v>31</v>
      </c>
      <c r="J66" s="99">
        <v>20.512820512820511</v>
      </c>
    </row>
    <row r="67" spans="1:10" ht="15" hidden="1" x14ac:dyDescent="0.25">
      <c r="A67" s="34" t="s">
        <v>121</v>
      </c>
      <c r="B67" s="78" t="s">
        <v>567</v>
      </c>
      <c r="C67" s="78" t="s">
        <v>568</v>
      </c>
      <c r="D67" s="79" t="s">
        <v>281</v>
      </c>
      <c r="E67" s="79">
        <f t="shared" si="1"/>
        <v>55</v>
      </c>
      <c r="F67" s="68" t="s">
        <v>199</v>
      </c>
      <c r="G67" s="80" t="s">
        <v>569</v>
      </c>
      <c r="H67" s="96" t="s">
        <v>202</v>
      </c>
      <c r="I67" s="91">
        <v>8</v>
      </c>
      <c r="J67" s="99">
        <v>61.904761904761905</v>
      </c>
    </row>
    <row r="68" spans="1:10" ht="15" hidden="1" x14ac:dyDescent="0.25">
      <c r="A68" s="34" t="s">
        <v>123</v>
      </c>
      <c r="B68" s="78" t="s">
        <v>310</v>
      </c>
      <c r="C68" s="78" t="s">
        <v>568</v>
      </c>
      <c r="D68" s="79" t="s">
        <v>251</v>
      </c>
      <c r="E68" s="79">
        <f t="shared" si="1"/>
        <v>49</v>
      </c>
      <c r="F68" s="68" t="s">
        <v>35</v>
      </c>
      <c r="G68" s="80" t="s">
        <v>571</v>
      </c>
      <c r="H68" s="96" t="s">
        <v>202</v>
      </c>
      <c r="I68" s="91">
        <v>9</v>
      </c>
      <c r="J68" s="99">
        <v>57.142857142857146</v>
      </c>
    </row>
    <row r="69" spans="1:10" ht="15" hidden="1" x14ac:dyDescent="0.25">
      <c r="A69" s="34" t="s">
        <v>59</v>
      </c>
      <c r="B69" s="78" t="s">
        <v>570</v>
      </c>
      <c r="C69" s="78" t="s">
        <v>247</v>
      </c>
      <c r="D69" s="79" t="s">
        <v>261</v>
      </c>
      <c r="E69" s="79">
        <f t="shared" ref="E69:E100" si="2">SUM(2022-D69)</f>
        <v>41</v>
      </c>
      <c r="F69" s="68" t="s">
        <v>497</v>
      </c>
      <c r="G69" s="80" t="s">
        <v>571</v>
      </c>
      <c r="H69" s="81" t="s">
        <v>181</v>
      </c>
      <c r="I69" s="69">
        <v>32</v>
      </c>
      <c r="J69" s="99">
        <v>17.948717948717956</v>
      </c>
    </row>
    <row r="70" spans="1:10" ht="15" hidden="1" x14ac:dyDescent="0.25">
      <c r="A70" s="34" t="s">
        <v>47</v>
      </c>
      <c r="B70" s="78" t="s">
        <v>572</v>
      </c>
      <c r="C70" s="78" t="s">
        <v>300</v>
      </c>
      <c r="D70" s="79" t="s">
        <v>318</v>
      </c>
      <c r="E70" s="79">
        <f t="shared" si="2"/>
        <v>43</v>
      </c>
      <c r="F70" s="68" t="s">
        <v>573</v>
      </c>
      <c r="G70" s="80" t="s">
        <v>574</v>
      </c>
      <c r="H70" s="81" t="s">
        <v>181</v>
      </c>
      <c r="I70" s="69">
        <v>33</v>
      </c>
      <c r="J70" s="99">
        <v>15.384615384615387</v>
      </c>
    </row>
    <row r="71" spans="1:10" ht="15" hidden="1" x14ac:dyDescent="0.25">
      <c r="A71" s="34" t="s">
        <v>49</v>
      </c>
      <c r="B71" s="78" t="s">
        <v>575</v>
      </c>
      <c r="C71" s="78" t="s">
        <v>562</v>
      </c>
      <c r="D71" s="79" t="s">
        <v>327</v>
      </c>
      <c r="E71" s="79">
        <f t="shared" si="2"/>
        <v>38</v>
      </c>
      <c r="F71" s="68" t="s">
        <v>543</v>
      </c>
      <c r="G71" s="80" t="s">
        <v>576</v>
      </c>
      <c r="H71" s="94" t="s">
        <v>17</v>
      </c>
      <c r="I71" s="89">
        <v>9</v>
      </c>
      <c r="J71" s="99">
        <v>30.769230769230774</v>
      </c>
    </row>
    <row r="72" spans="1:10" ht="15" hidden="1" x14ac:dyDescent="0.25">
      <c r="A72" s="34" t="s">
        <v>125</v>
      </c>
      <c r="B72" s="78" t="s">
        <v>577</v>
      </c>
      <c r="C72" s="78" t="s">
        <v>578</v>
      </c>
      <c r="D72" s="79" t="s">
        <v>245</v>
      </c>
      <c r="E72" s="79">
        <f t="shared" si="2"/>
        <v>35</v>
      </c>
      <c r="F72" s="68" t="s">
        <v>212</v>
      </c>
      <c r="G72" s="80" t="s">
        <v>579</v>
      </c>
      <c r="H72" s="98" t="s">
        <v>200</v>
      </c>
      <c r="I72" s="93">
        <v>4</v>
      </c>
      <c r="J72" s="99">
        <v>50</v>
      </c>
    </row>
    <row r="73" spans="1:10" ht="15" hidden="1" x14ac:dyDescent="0.25">
      <c r="A73" s="34" t="s">
        <v>100</v>
      </c>
      <c r="B73" s="78" t="s">
        <v>580</v>
      </c>
      <c r="C73" s="78" t="s">
        <v>568</v>
      </c>
      <c r="D73" s="79" t="s">
        <v>203</v>
      </c>
      <c r="E73" s="79">
        <f t="shared" si="2"/>
        <v>46</v>
      </c>
      <c r="F73" s="68"/>
      <c r="G73" s="80" t="s">
        <v>581</v>
      </c>
      <c r="H73" s="96" t="s">
        <v>202</v>
      </c>
      <c r="I73" s="91">
        <v>10</v>
      </c>
      <c r="J73" s="99">
        <v>52.380952380952387</v>
      </c>
    </row>
    <row r="74" spans="1:10" ht="15" x14ac:dyDescent="0.25">
      <c r="A74" s="34" t="s">
        <v>99</v>
      </c>
      <c r="B74" s="78" t="s">
        <v>582</v>
      </c>
      <c r="C74" s="78" t="s">
        <v>329</v>
      </c>
      <c r="D74" s="79" t="s">
        <v>218</v>
      </c>
      <c r="E74" s="79">
        <f t="shared" si="2"/>
        <v>17</v>
      </c>
      <c r="F74" s="68"/>
      <c r="G74" s="80" t="s">
        <v>583</v>
      </c>
      <c r="H74" s="97" t="s">
        <v>173</v>
      </c>
      <c r="I74" s="92">
        <v>3</v>
      </c>
      <c r="J74" s="82" t="s">
        <v>24</v>
      </c>
    </row>
    <row r="75" spans="1:10" ht="15" hidden="1" x14ac:dyDescent="0.25">
      <c r="A75" s="34" t="s">
        <v>126</v>
      </c>
      <c r="B75" s="78" t="s">
        <v>584</v>
      </c>
      <c r="C75" s="78" t="s">
        <v>265</v>
      </c>
      <c r="D75" s="79" t="s">
        <v>257</v>
      </c>
      <c r="E75" s="79">
        <f t="shared" si="2"/>
        <v>47</v>
      </c>
      <c r="F75" s="68"/>
      <c r="G75" s="80" t="s">
        <v>585</v>
      </c>
      <c r="H75" s="81" t="s">
        <v>181</v>
      </c>
      <c r="I75" s="69">
        <v>34</v>
      </c>
      <c r="J75" s="99">
        <v>12.820512820512818</v>
      </c>
    </row>
    <row r="76" spans="1:10" ht="15" hidden="1" x14ac:dyDescent="0.25">
      <c r="A76" s="34" t="s">
        <v>128</v>
      </c>
      <c r="B76" s="78" t="s">
        <v>586</v>
      </c>
      <c r="C76" s="78" t="s">
        <v>244</v>
      </c>
      <c r="D76" s="79" t="s">
        <v>493</v>
      </c>
      <c r="E76" s="79">
        <f t="shared" si="2"/>
        <v>30</v>
      </c>
      <c r="F76" s="68"/>
      <c r="G76" s="80" t="s">
        <v>587</v>
      </c>
      <c r="H76" s="94" t="s">
        <v>17</v>
      </c>
      <c r="I76" s="89">
        <v>10</v>
      </c>
      <c r="J76" s="99">
        <v>23.076923076923066</v>
      </c>
    </row>
    <row r="77" spans="1:10" ht="15" hidden="1" x14ac:dyDescent="0.25">
      <c r="A77" s="34" t="s">
        <v>105</v>
      </c>
      <c r="B77" s="78" t="s">
        <v>588</v>
      </c>
      <c r="C77" s="78" t="s">
        <v>223</v>
      </c>
      <c r="D77" s="79" t="s">
        <v>203</v>
      </c>
      <c r="E77" s="79">
        <f t="shared" si="2"/>
        <v>46</v>
      </c>
      <c r="F77" s="36" t="s">
        <v>20</v>
      </c>
      <c r="G77" s="80" t="s">
        <v>589</v>
      </c>
      <c r="H77" s="96" t="s">
        <v>202</v>
      </c>
      <c r="I77" s="91">
        <v>11</v>
      </c>
      <c r="J77" s="99">
        <v>47.619047619047613</v>
      </c>
    </row>
    <row r="78" spans="1:10" ht="15" hidden="1" x14ac:dyDescent="0.25">
      <c r="A78" s="34" t="s">
        <v>130</v>
      </c>
      <c r="B78" s="78" t="s">
        <v>590</v>
      </c>
      <c r="C78" s="78" t="s">
        <v>591</v>
      </c>
      <c r="D78" s="79" t="s">
        <v>312</v>
      </c>
      <c r="E78" s="79">
        <f t="shared" si="2"/>
        <v>21</v>
      </c>
      <c r="F78" s="68"/>
      <c r="G78" s="80" t="s">
        <v>592</v>
      </c>
      <c r="H78" s="98" t="s">
        <v>200</v>
      </c>
      <c r="I78" s="93">
        <v>5</v>
      </c>
      <c r="J78" s="99">
        <v>37.5</v>
      </c>
    </row>
    <row r="79" spans="1:10" ht="15" hidden="1" x14ac:dyDescent="0.25">
      <c r="A79" s="34" t="s">
        <v>132</v>
      </c>
      <c r="B79" s="78" t="s">
        <v>593</v>
      </c>
      <c r="C79" s="78" t="s">
        <v>594</v>
      </c>
      <c r="D79" s="79" t="s">
        <v>305</v>
      </c>
      <c r="E79" s="79">
        <f t="shared" si="2"/>
        <v>34</v>
      </c>
      <c r="F79" s="68" t="s">
        <v>595</v>
      </c>
      <c r="G79" s="80" t="s">
        <v>592</v>
      </c>
      <c r="H79" s="98" t="s">
        <v>200</v>
      </c>
      <c r="I79" s="93">
        <v>6</v>
      </c>
      <c r="J79" s="99">
        <v>25</v>
      </c>
    </row>
    <row r="80" spans="1:10" ht="15" hidden="1" x14ac:dyDescent="0.25">
      <c r="A80" s="34" t="s">
        <v>91</v>
      </c>
      <c r="B80" s="78" t="s">
        <v>596</v>
      </c>
      <c r="C80" s="78" t="s">
        <v>597</v>
      </c>
      <c r="D80" s="79" t="s">
        <v>521</v>
      </c>
      <c r="E80" s="79">
        <f t="shared" si="2"/>
        <v>67</v>
      </c>
      <c r="F80" s="68" t="s">
        <v>26</v>
      </c>
      <c r="G80" s="80" t="s">
        <v>598</v>
      </c>
      <c r="H80" s="95" t="s">
        <v>177</v>
      </c>
      <c r="I80" s="90">
        <v>12</v>
      </c>
      <c r="J80" s="99">
        <v>36.842105263157897</v>
      </c>
    </row>
    <row r="81" spans="1:10" ht="15" hidden="1" x14ac:dyDescent="0.25">
      <c r="A81" s="34" t="s">
        <v>133</v>
      </c>
      <c r="B81" s="78" t="s">
        <v>508</v>
      </c>
      <c r="C81" s="78" t="s">
        <v>599</v>
      </c>
      <c r="D81" s="79" t="s">
        <v>600</v>
      </c>
      <c r="E81" s="79">
        <f t="shared" si="2"/>
        <v>24</v>
      </c>
      <c r="F81" s="68"/>
      <c r="G81" s="80" t="s">
        <v>601</v>
      </c>
      <c r="H81" s="94" t="s">
        <v>17</v>
      </c>
      <c r="I81" s="89">
        <v>11</v>
      </c>
      <c r="J81" s="99">
        <v>15.384615384615387</v>
      </c>
    </row>
    <row r="82" spans="1:10" ht="15" hidden="1" x14ac:dyDescent="0.25">
      <c r="A82" s="34" t="s">
        <v>134</v>
      </c>
      <c r="B82" s="78" t="s">
        <v>602</v>
      </c>
      <c r="C82" s="78" t="s">
        <v>237</v>
      </c>
      <c r="D82" s="79" t="s">
        <v>348</v>
      </c>
      <c r="E82" s="79">
        <f t="shared" si="2"/>
        <v>53</v>
      </c>
      <c r="F82" s="68"/>
      <c r="G82" s="80" t="s">
        <v>603</v>
      </c>
      <c r="H82" s="81" t="s">
        <v>181</v>
      </c>
      <c r="I82" s="69">
        <v>35</v>
      </c>
      <c r="J82" s="99">
        <v>10.256410256410248</v>
      </c>
    </row>
    <row r="83" spans="1:10" ht="15" hidden="1" x14ac:dyDescent="0.25">
      <c r="A83" s="34" t="s">
        <v>135</v>
      </c>
      <c r="B83" s="78" t="s">
        <v>604</v>
      </c>
      <c r="C83" s="78" t="s">
        <v>605</v>
      </c>
      <c r="D83" s="79" t="s">
        <v>290</v>
      </c>
      <c r="E83" s="79">
        <f t="shared" si="2"/>
        <v>52</v>
      </c>
      <c r="F83" s="68" t="s">
        <v>168</v>
      </c>
      <c r="G83" s="80" t="s">
        <v>606</v>
      </c>
      <c r="H83" s="96" t="s">
        <v>202</v>
      </c>
      <c r="I83" s="91">
        <v>12</v>
      </c>
      <c r="J83" s="99">
        <v>42.857142857142861</v>
      </c>
    </row>
    <row r="84" spans="1:10" ht="15" hidden="1" x14ac:dyDescent="0.25">
      <c r="A84" s="34" t="s">
        <v>116</v>
      </c>
      <c r="B84" s="78" t="s">
        <v>267</v>
      </c>
      <c r="C84" s="78" t="s">
        <v>268</v>
      </c>
      <c r="D84" s="79" t="s">
        <v>203</v>
      </c>
      <c r="E84" s="79">
        <f t="shared" si="2"/>
        <v>46</v>
      </c>
      <c r="F84" s="70" t="s">
        <v>15</v>
      </c>
      <c r="G84" s="80" t="s">
        <v>607</v>
      </c>
      <c r="H84" s="81" t="s">
        <v>181</v>
      </c>
      <c r="I84" s="69">
        <v>36</v>
      </c>
      <c r="J84" s="99">
        <v>7.6923076923076934</v>
      </c>
    </row>
    <row r="85" spans="1:10" ht="15" hidden="1" x14ac:dyDescent="0.25">
      <c r="A85" s="34" t="s">
        <v>137</v>
      </c>
      <c r="B85" s="78" t="s">
        <v>608</v>
      </c>
      <c r="C85" s="78" t="s">
        <v>300</v>
      </c>
      <c r="D85" s="79" t="s">
        <v>251</v>
      </c>
      <c r="E85" s="79">
        <f t="shared" si="2"/>
        <v>49</v>
      </c>
      <c r="F85" s="68" t="s">
        <v>609</v>
      </c>
      <c r="G85" s="80" t="s">
        <v>610</v>
      </c>
      <c r="H85" s="81" t="s">
        <v>181</v>
      </c>
      <c r="I85" s="69">
        <v>37</v>
      </c>
      <c r="J85" s="99">
        <v>5.1282051282051384</v>
      </c>
    </row>
    <row r="86" spans="1:10" ht="15" hidden="1" x14ac:dyDescent="0.25">
      <c r="A86" s="34" t="s">
        <v>138</v>
      </c>
      <c r="B86" s="78" t="s">
        <v>611</v>
      </c>
      <c r="C86" s="78" t="s">
        <v>292</v>
      </c>
      <c r="D86" s="79" t="s">
        <v>318</v>
      </c>
      <c r="E86" s="79">
        <f t="shared" si="2"/>
        <v>43</v>
      </c>
      <c r="F86" s="68"/>
      <c r="G86" s="80" t="s">
        <v>612</v>
      </c>
      <c r="H86" s="81" t="s">
        <v>181</v>
      </c>
      <c r="I86" s="69">
        <v>38</v>
      </c>
      <c r="J86" s="99">
        <v>2.5641025641025692</v>
      </c>
    </row>
    <row r="87" spans="1:10" ht="15" hidden="1" x14ac:dyDescent="0.25">
      <c r="A87" s="34" t="s">
        <v>102</v>
      </c>
      <c r="B87" s="78" t="s">
        <v>613</v>
      </c>
      <c r="C87" s="78" t="s">
        <v>614</v>
      </c>
      <c r="D87" s="79" t="s">
        <v>240</v>
      </c>
      <c r="E87" s="79">
        <f t="shared" si="2"/>
        <v>39</v>
      </c>
      <c r="F87" s="68"/>
      <c r="G87" s="80" t="s">
        <v>615</v>
      </c>
      <c r="H87" s="98" t="s">
        <v>200</v>
      </c>
      <c r="I87" s="93">
        <v>7</v>
      </c>
      <c r="J87" s="99">
        <v>12.5</v>
      </c>
    </row>
    <row r="88" spans="1:10" ht="15" hidden="1" x14ac:dyDescent="0.25">
      <c r="A88" s="34" t="s">
        <v>131</v>
      </c>
      <c r="B88" s="78" t="s">
        <v>616</v>
      </c>
      <c r="C88" s="78" t="s">
        <v>300</v>
      </c>
      <c r="D88" s="79" t="s">
        <v>343</v>
      </c>
      <c r="E88" s="79">
        <f t="shared" si="2"/>
        <v>57</v>
      </c>
      <c r="F88" s="68" t="s">
        <v>21</v>
      </c>
      <c r="G88" s="80" t="s">
        <v>617</v>
      </c>
      <c r="H88" s="95" t="s">
        <v>177</v>
      </c>
      <c r="I88" s="90">
        <v>13</v>
      </c>
      <c r="J88" s="99">
        <v>31.578947368421055</v>
      </c>
    </row>
    <row r="89" spans="1:10" ht="15" hidden="1" x14ac:dyDescent="0.25">
      <c r="A89" s="34" t="s">
        <v>129</v>
      </c>
      <c r="B89" s="78" t="s">
        <v>501</v>
      </c>
      <c r="C89" s="78" t="s">
        <v>259</v>
      </c>
      <c r="D89" s="79" t="s">
        <v>281</v>
      </c>
      <c r="E89" s="79">
        <f t="shared" si="2"/>
        <v>55</v>
      </c>
      <c r="F89" s="68" t="s">
        <v>15</v>
      </c>
      <c r="G89" s="80" t="s">
        <v>618</v>
      </c>
      <c r="H89" s="95" t="s">
        <v>177</v>
      </c>
      <c r="I89" s="90">
        <v>14</v>
      </c>
      <c r="J89" s="99">
        <v>26.31578947368422</v>
      </c>
    </row>
    <row r="90" spans="1:10" ht="15" hidden="1" x14ac:dyDescent="0.25">
      <c r="A90" s="34" t="s">
        <v>51</v>
      </c>
      <c r="B90" s="78" t="s">
        <v>619</v>
      </c>
      <c r="C90" s="78" t="s">
        <v>620</v>
      </c>
      <c r="D90" s="79" t="s">
        <v>266</v>
      </c>
      <c r="E90" s="79">
        <f t="shared" si="2"/>
        <v>42</v>
      </c>
      <c r="F90" s="68"/>
      <c r="G90" s="80" t="s">
        <v>621</v>
      </c>
      <c r="H90" s="96" t="s">
        <v>202</v>
      </c>
      <c r="I90" s="91">
        <v>13</v>
      </c>
      <c r="J90" s="99">
        <v>38.095238095238095</v>
      </c>
    </row>
    <row r="91" spans="1:10" ht="15" hidden="1" x14ac:dyDescent="0.25">
      <c r="A91" s="34" t="s">
        <v>136</v>
      </c>
      <c r="B91" s="78" t="s">
        <v>624</v>
      </c>
      <c r="C91" s="78" t="s">
        <v>377</v>
      </c>
      <c r="D91" s="79" t="s">
        <v>427</v>
      </c>
      <c r="E91" s="79">
        <f t="shared" si="2"/>
        <v>37</v>
      </c>
      <c r="F91" s="68" t="s">
        <v>625</v>
      </c>
      <c r="G91" s="80" t="s">
        <v>623</v>
      </c>
      <c r="H91" s="94" t="s">
        <v>17</v>
      </c>
      <c r="I91" s="89">
        <v>12</v>
      </c>
      <c r="J91" s="99">
        <v>7.6923076923076934</v>
      </c>
    </row>
    <row r="92" spans="1:10" ht="15" hidden="1" x14ac:dyDescent="0.25">
      <c r="A92" s="34" t="s">
        <v>140</v>
      </c>
      <c r="B92" s="78" t="s">
        <v>622</v>
      </c>
      <c r="C92" s="78" t="s">
        <v>554</v>
      </c>
      <c r="D92" s="79" t="s">
        <v>318</v>
      </c>
      <c r="E92" s="79">
        <f t="shared" si="2"/>
        <v>43</v>
      </c>
      <c r="F92" s="68"/>
      <c r="G92" s="80" t="s">
        <v>623</v>
      </c>
      <c r="H92" s="96" t="s">
        <v>202</v>
      </c>
      <c r="I92" s="91">
        <v>14</v>
      </c>
      <c r="J92" s="99">
        <v>33.333333333333343</v>
      </c>
    </row>
    <row r="93" spans="1:10" ht="15" hidden="1" x14ac:dyDescent="0.25">
      <c r="A93" s="34" t="s">
        <v>113</v>
      </c>
      <c r="B93" s="78" t="s">
        <v>626</v>
      </c>
      <c r="C93" s="78" t="s">
        <v>627</v>
      </c>
      <c r="D93" s="79" t="s">
        <v>251</v>
      </c>
      <c r="E93" s="79">
        <f t="shared" si="2"/>
        <v>49</v>
      </c>
      <c r="F93" s="68" t="s">
        <v>44</v>
      </c>
      <c r="G93" s="80" t="s">
        <v>628</v>
      </c>
      <c r="H93" s="96" t="s">
        <v>202</v>
      </c>
      <c r="I93" s="91">
        <v>15</v>
      </c>
      <c r="J93" s="99">
        <v>28.571428571428569</v>
      </c>
    </row>
    <row r="94" spans="1:10" ht="15" hidden="1" x14ac:dyDescent="0.25">
      <c r="A94" s="34" t="s">
        <v>119</v>
      </c>
      <c r="B94" s="78" t="s">
        <v>629</v>
      </c>
      <c r="C94" s="78" t="s">
        <v>630</v>
      </c>
      <c r="D94" s="79" t="s">
        <v>631</v>
      </c>
      <c r="E94" s="79">
        <f t="shared" si="2"/>
        <v>64</v>
      </c>
      <c r="F94" s="68" t="s">
        <v>198</v>
      </c>
      <c r="G94" s="80" t="s">
        <v>201</v>
      </c>
      <c r="H94" s="96" t="s">
        <v>202</v>
      </c>
      <c r="I94" s="91">
        <v>16</v>
      </c>
      <c r="J94" s="99">
        <v>23.80952380952381</v>
      </c>
    </row>
    <row r="95" spans="1:10" ht="15" hidden="1" x14ac:dyDescent="0.25">
      <c r="A95" s="34" t="s">
        <v>144</v>
      </c>
      <c r="B95" s="78" t="s">
        <v>632</v>
      </c>
      <c r="C95" s="78" t="s">
        <v>633</v>
      </c>
      <c r="D95" s="79" t="s">
        <v>281</v>
      </c>
      <c r="E95" s="79">
        <f t="shared" si="2"/>
        <v>55</v>
      </c>
      <c r="F95" s="70" t="s">
        <v>198</v>
      </c>
      <c r="G95" s="80" t="s">
        <v>634</v>
      </c>
      <c r="H95" s="95" t="s">
        <v>177</v>
      </c>
      <c r="I95" s="90">
        <v>15</v>
      </c>
      <c r="J95" s="99">
        <v>21.05263157894737</v>
      </c>
    </row>
    <row r="96" spans="1:10" ht="15" hidden="1" x14ac:dyDescent="0.25">
      <c r="A96" s="34" t="s">
        <v>145</v>
      </c>
      <c r="B96" s="78" t="s">
        <v>635</v>
      </c>
      <c r="C96" s="78" t="s">
        <v>636</v>
      </c>
      <c r="D96" s="79" t="s">
        <v>637</v>
      </c>
      <c r="E96" s="79">
        <f t="shared" si="2"/>
        <v>72</v>
      </c>
      <c r="F96" s="68" t="s">
        <v>21</v>
      </c>
      <c r="G96" s="80" t="s">
        <v>638</v>
      </c>
      <c r="H96" s="95" t="s">
        <v>177</v>
      </c>
      <c r="I96" s="90">
        <v>16</v>
      </c>
      <c r="J96" s="99">
        <v>15.789473684210535</v>
      </c>
    </row>
    <row r="97" spans="1:10" ht="15" hidden="1" x14ac:dyDescent="0.25">
      <c r="A97" s="34" t="s">
        <v>139</v>
      </c>
      <c r="B97" s="78" t="s">
        <v>346</v>
      </c>
      <c r="C97" s="78" t="s">
        <v>347</v>
      </c>
      <c r="D97" s="79" t="s">
        <v>348</v>
      </c>
      <c r="E97" s="79">
        <f t="shared" si="2"/>
        <v>53</v>
      </c>
      <c r="F97" s="68" t="s">
        <v>199</v>
      </c>
      <c r="G97" s="80" t="s">
        <v>639</v>
      </c>
      <c r="H97" s="96" t="s">
        <v>202</v>
      </c>
      <c r="I97" s="91">
        <v>17</v>
      </c>
      <c r="J97" s="99">
        <v>19.047619047619051</v>
      </c>
    </row>
    <row r="98" spans="1:10" ht="15" hidden="1" x14ac:dyDescent="0.25">
      <c r="A98" s="34" t="s">
        <v>122</v>
      </c>
      <c r="B98" s="78" t="s">
        <v>640</v>
      </c>
      <c r="C98" s="78" t="s">
        <v>311</v>
      </c>
      <c r="D98" s="79" t="s">
        <v>203</v>
      </c>
      <c r="E98" s="79">
        <f t="shared" si="2"/>
        <v>46</v>
      </c>
      <c r="F98" s="68" t="s">
        <v>160</v>
      </c>
      <c r="G98" s="80" t="s">
        <v>641</v>
      </c>
      <c r="H98" s="96" t="s">
        <v>202</v>
      </c>
      <c r="I98" s="91">
        <v>18</v>
      </c>
      <c r="J98" s="99">
        <v>14.285714285714292</v>
      </c>
    </row>
    <row r="99" spans="1:10" ht="15" hidden="1" x14ac:dyDescent="0.25">
      <c r="A99" s="34" t="s">
        <v>120</v>
      </c>
      <c r="B99" s="78" t="s">
        <v>642</v>
      </c>
      <c r="C99" s="78" t="s">
        <v>643</v>
      </c>
      <c r="D99" s="79" t="s">
        <v>278</v>
      </c>
      <c r="E99" s="79">
        <f t="shared" si="2"/>
        <v>50</v>
      </c>
      <c r="F99" s="68" t="s">
        <v>169</v>
      </c>
      <c r="G99" s="80" t="s">
        <v>644</v>
      </c>
      <c r="H99" s="96" t="s">
        <v>202</v>
      </c>
      <c r="I99" s="91">
        <v>19</v>
      </c>
      <c r="J99" s="99">
        <v>9.5238095238095184</v>
      </c>
    </row>
    <row r="100" spans="1:10" ht="15" hidden="1" x14ac:dyDescent="0.25">
      <c r="A100" s="34" t="s">
        <v>79</v>
      </c>
      <c r="B100" s="78" t="s">
        <v>645</v>
      </c>
      <c r="C100" s="78" t="s">
        <v>300</v>
      </c>
      <c r="D100" s="79" t="s">
        <v>248</v>
      </c>
      <c r="E100" s="79">
        <f t="shared" si="2"/>
        <v>45</v>
      </c>
      <c r="F100" s="68"/>
      <c r="G100" s="80" t="s">
        <v>646</v>
      </c>
      <c r="H100" s="81" t="s">
        <v>181</v>
      </c>
      <c r="I100" s="69">
        <v>39</v>
      </c>
      <c r="J100" s="99">
        <v>1</v>
      </c>
    </row>
    <row r="101" spans="1:10" ht="15" hidden="1" x14ac:dyDescent="0.25">
      <c r="A101" s="34" t="s">
        <v>124</v>
      </c>
      <c r="B101" s="78" t="s">
        <v>647</v>
      </c>
      <c r="C101" s="78" t="s">
        <v>648</v>
      </c>
      <c r="D101" s="79" t="s">
        <v>251</v>
      </c>
      <c r="E101" s="79">
        <f t="shared" ref="E101:E114" si="3">SUM(2022-D101)</f>
        <v>49</v>
      </c>
      <c r="F101" s="68" t="s">
        <v>15</v>
      </c>
      <c r="G101" s="80" t="s">
        <v>649</v>
      </c>
      <c r="H101" s="96" t="s">
        <v>202</v>
      </c>
      <c r="I101" s="91">
        <v>20</v>
      </c>
      <c r="J101" s="99">
        <v>4.7619047619047734</v>
      </c>
    </row>
    <row r="102" spans="1:10" ht="15" hidden="1" x14ac:dyDescent="0.25">
      <c r="A102" s="34" t="s">
        <v>143</v>
      </c>
      <c r="B102" s="78" t="s">
        <v>650</v>
      </c>
      <c r="C102" s="78" t="s">
        <v>311</v>
      </c>
      <c r="D102" s="79" t="s">
        <v>251</v>
      </c>
      <c r="E102" s="79">
        <f t="shared" si="3"/>
        <v>49</v>
      </c>
      <c r="F102" s="68" t="s">
        <v>651</v>
      </c>
      <c r="G102" s="80" t="s">
        <v>652</v>
      </c>
      <c r="H102" s="96" t="s">
        <v>202</v>
      </c>
      <c r="I102" s="91">
        <v>21</v>
      </c>
      <c r="J102" s="99">
        <v>1</v>
      </c>
    </row>
    <row r="103" spans="1:10" ht="15" hidden="1" x14ac:dyDescent="0.25">
      <c r="A103" s="34" t="s">
        <v>63</v>
      </c>
      <c r="B103" s="78" t="s">
        <v>236</v>
      </c>
      <c r="C103" s="78" t="s">
        <v>237</v>
      </c>
      <c r="D103" s="79" t="s">
        <v>238</v>
      </c>
      <c r="E103" s="79">
        <f t="shared" si="3"/>
        <v>26</v>
      </c>
      <c r="F103" s="70"/>
      <c r="G103" s="80" t="s">
        <v>653</v>
      </c>
      <c r="H103" s="94" t="s">
        <v>17</v>
      </c>
      <c r="I103" s="89">
        <v>13</v>
      </c>
      <c r="J103" s="99">
        <v>1</v>
      </c>
    </row>
    <row r="104" spans="1:10" ht="15" hidden="1" x14ac:dyDescent="0.25">
      <c r="A104" s="34" t="s">
        <v>187</v>
      </c>
      <c r="B104" s="78" t="s">
        <v>654</v>
      </c>
      <c r="C104" s="78" t="s">
        <v>247</v>
      </c>
      <c r="D104" s="79" t="s">
        <v>464</v>
      </c>
      <c r="E104" s="79">
        <f t="shared" si="3"/>
        <v>62</v>
      </c>
      <c r="F104" s="68" t="s">
        <v>655</v>
      </c>
      <c r="G104" s="80" t="s">
        <v>656</v>
      </c>
      <c r="H104" s="95" t="s">
        <v>177</v>
      </c>
      <c r="I104" s="90">
        <v>17</v>
      </c>
      <c r="J104" s="99">
        <v>10.526315789473685</v>
      </c>
    </row>
    <row r="105" spans="1:10" ht="15" hidden="1" x14ac:dyDescent="0.25">
      <c r="A105" s="34" t="s">
        <v>188</v>
      </c>
      <c r="B105" s="78" t="s">
        <v>657</v>
      </c>
      <c r="C105" s="78" t="s">
        <v>439</v>
      </c>
      <c r="D105" s="79" t="s">
        <v>658</v>
      </c>
      <c r="E105" s="79">
        <f t="shared" si="3"/>
        <v>63</v>
      </c>
      <c r="F105" s="68" t="s">
        <v>34</v>
      </c>
      <c r="G105" s="80" t="s">
        <v>659</v>
      </c>
      <c r="H105" s="95" t="s">
        <v>177</v>
      </c>
      <c r="I105" s="90">
        <v>18</v>
      </c>
      <c r="J105" s="99">
        <v>5.2631578947368496</v>
      </c>
    </row>
    <row r="106" spans="1:10" ht="15" hidden="1" x14ac:dyDescent="0.25">
      <c r="A106" s="34" t="s">
        <v>189</v>
      </c>
      <c r="B106" s="78" t="s">
        <v>310</v>
      </c>
      <c r="C106" s="78" t="s">
        <v>311</v>
      </c>
      <c r="D106" s="79" t="s">
        <v>312</v>
      </c>
      <c r="E106" s="79">
        <f t="shared" si="3"/>
        <v>21</v>
      </c>
      <c r="F106" s="68" t="s">
        <v>35</v>
      </c>
      <c r="G106" s="80" t="s">
        <v>660</v>
      </c>
      <c r="H106" s="98" t="s">
        <v>200</v>
      </c>
      <c r="I106" s="93">
        <v>8</v>
      </c>
      <c r="J106" s="99">
        <v>1</v>
      </c>
    </row>
    <row r="107" spans="1:10" ht="15" hidden="1" x14ac:dyDescent="0.25">
      <c r="A107" s="34" t="s">
        <v>190</v>
      </c>
      <c r="B107" s="78" t="s">
        <v>661</v>
      </c>
      <c r="C107" s="78" t="s">
        <v>250</v>
      </c>
      <c r="D107" s="79" t="s">
        <v>662</v>
      </c>
      <c r="E107" s="79">
        <f t="shared" si="3"/>
        <v>68</v>
      </c>
      <c r="F107" s="68" t="s">
        <v>22</v>
      </c>
      <c r="G107" s="80" t="s">
        <v>663</v>
      </c>
      <c r="H107" s="95" t="s">
        <v>177</v>
      </c>
      <c r="I107" s="90">
        <v>19</v>
      </c>
      <c r="J107" s="99">
        <v>1</v>
      </c>
    </row>
    <row r="108" spans="1:10" ht="15" x14ac:dyDescent="0.25">
      <c r="A108" s="34" t="s">
        <v>191</v>
      </c>
      <c r="B108" s="78" t="s">
        <v>664</v>
      </c>
      <c r="C108" s="78" t="s">
        <v>665</v>
      </c>
      <c r="D108" s="79" t="s">
        <v>278</v>
      </c>
      <c r="E108" s="79">
        <f t="shared" si="3"/>
        <v>50</v>
      </c>
      <c r="F108" s="68" t="s">
        <v>199</v>
      </c>
      <c r="G108" s="80" t="s">
        <v>666</v>
      </c>
      <c r="H108" s="96" t="s">
        <v>202</v>
      </c>
      <c r="I108" s="91">
        <v>22</v>
      </c>
      <c r="J108" s="82" t="s">
        <v>24</v>
      </c>
    </row>
    <row r="109" spans="1:10" ht="15" x14ac:dyDescent="0.25">
      <c r="A109" s="34" t="s">
        <v>192</v>
      </c>
      <c r="B109" s="78" t="s">
        <v>667</v>
      </c>
      <c r="C109" s="78" t="s">
        <v>668</v>
      </c>
      <c r="D109" s="79" t="s">
        <v>670</v>
      </c>
      <c r="E109" s="79">
        <f t="shared" si="3"/>
        <v>69</v>
      </c>
      <c r="F109" s="68" t="s">
        <v>669</v>
      </c>
      <c r="G109" s="80" t="s">
        <v>671</v>
      </c>
      <c r="H109" s="96" t="s">
        <v>202</v>
      </c>
      <c r="I109" s="91">
        <v>23</v>
      </c>
      <c r="J109" s="82" t="s">
        <v>24</v>
      </c>
    </row>
    <row r="110" spans="1:10" ht="15" x14ac:dyDescent="0.25">
      <c r="A110" s="34" t="s">
        <v>193</v>
      </c>
      <c r="B110" s="78" t="s">
        <v>672</v>
      </c>
      <c r="C110" s="78" t="s">
        <v>237</v>
      </c>
      <c r="D110" s="79" t="s">
        <v>631</v>
      </c>
      <c r="E110" s="79">
        <f t="shared" si="3"/>
        <v>64</v>
      </c>
      <c r="F110" s="68" t="s">
        <v>673</v>
      </c>
      <c r="G110" s="80" t="s">
        <v>674</v>
      </c>
      <c r="H110" s="95" t="s">
        <v>177</v>
      </c>
      <c r="I110" s="90">
        <v>20</v>
      </c>
      <c r="J110" s="82" t="s">
        <v>24</v>
      </c>
    </row>
    <row r="111" spans="1:10" ht="15" x14ac:dyDescent="0.25">
      <c r="A111" s="34" t="s">
        <v>194</v>
      </c>
      <c r="B111" s="78" t="s">
        <v>675</v>
      </c>
      <c r="C111" s="78" t="s">
        <v>347</v>
      </c>
      <c r="D111" s="79" t="s">
        <v>251</v>
      </c>
      <c r="E111" s="79">
        <f t="shared" si="3"/>
        <v>49</v>
      </c>
      <c r="F111" s="68" t="s">
        <v>673</v>
      </c>
      <c r="G111" s="80" t="s">
        <v>676</v>
      </c>
      <c r="H111" s="96" t="s">
        <v>202</v>
      </c>
      <c r="I111" s="91">
        <v>24</v>
      </c>
      <c r="J111" s="82" t="s">
        <v>24</v>
      </c>
    </row>
    <row r="112" spans="1:10" ht="15" x14ac:dyDescent="0.25">
      <c r="A112" s="34" t="s">
        <v>195</v>
      </c>
      <c r="B112" s="78" t="s">
        <v>677</v>
      </c>
      <c r="C112" s="78" t="s">
        <v>300</v>
      </c>
      <c r="D112" s="79" t="s">
        <v>678</v>
      </c>
      <c r="E112" s="79">
        <f t="shared" si="3"/>
        <v>73</v>
      </c>
      <c r="F112" s="68" t="s">
        <v>15</v>
      </c>
      <c r="G112" s="80" t="s">
        <v>679</v>
      </c>
      <c r="H112" s="95" t="s">
        <v>177</v>
      </c>
      <c r="I112" s="90">
        <v>21</v>
      </c>
      <c r="J112" s="82" t="s">
        <v>24</v>
      </c>
    </row>
    <row r="113" spans="1:10" ht="15" x14ac:dyDescent="0.25">
      <c r="A113" s="34" t="s">
        <v>196</v>
      </c>
      <c r="B113" s="78" t="s">
        <v>680</v>
      </c>
      <c r="C113" s="78" t="s">
        <v>681</v>
      </c>
      <c r="D113" s="79" t="s">
        <v>327</v>
      </c>
      <c r="E113" s="79">
        <f t="shared" si="3"/>
        <v>38</v>
      </c>
      <c r="F113" s="70" t="s">
        <v>682</v>
      </c>
      <c r="G113" s="80" t="s">
        <v>683</v>
      </c>
      <c r="H113" s="98" t="s">
        <v>200</v>
      </c>
      <c r="I113" s="93">
        <v>9</v>
      </c>
      <c r="J113" s="82" t="s">
        <v>24</v>
      </c>
    </row>
    <row r="114" spans="1:10" ht="15" x14ac:dyDescent="0.25">
      <c r="A114" s="34" t="s">
        <v>197</v>
      </c>
      <c r="B114" s="78" t="s">
        <v>684</v>
      </c>
      <c r="C114" s="78" t="s">
        <v>314</v>
      </c>
      <c r="D114" s="79" t="s">
        <v>327</v>
      </c>
      <c r="E114" s="79">
        <f t="shared" si="3"/>
        <v>38</v>
      </c>
      <c r="F114" s="68" t="s">
        <v>682</v>
      </c>
      <c r="G114" s="80" t="s">
        <v>685</v>
      </c>
      <c r="H114" s="98" t="s">
        <v>200</v>
      </c>
      <c r="I114" s="93">
        <v>10</v>
      </c>
      <c r="J114" s="82" t="s">
        <v>24</v>
      </c>
    </row>
    <row r="116" spans="1:10" x14ac:dyDescent="0.3">
      <c r="H116" s="83" t="s">
        <v>173</v>
      </c>
      <c r="I116" s="84" t="s">
        <v>204</v>
      </c>
      <c r="J116" s="72"/>
    </row>
    <row r="117" spans="1:10" x14ac:dyDescent="0.3">
      <c r="H117" s="85" t="s">
        <v>17</v>
      </c>
      <c r="I117" s="73" t="s">
        <v>205</v>
      </c>
      <c r="J117" s="74"/>
    </row>
    <row r="118" spans="1:10" x14ac:dyDescent="0.3">
      <c r="H118" s="86" t="s">
        <v>181</v>
      </c>
      <c r="I118" s="73" t="s">
        <v>206</v>
      </c>
      <c r="J118" s="74"/>
    </row>
    <row r="119" spans="1:10" x14ac:dyDescent="0.3">
      <c r="H119" s="87" t="s">
        <v>177</v>
      </c>
      <c r="I119" s="73" t="s">
        <v>207</v>
      </c>
      <c r="J119" s="74"/>
    </row>
    <row r="120" spans="1:10" x14ac:dyDescent="0.3">
      <c r="H120" s="88" t="s">
        <v>200</v>
      </c>
      <c r="I120" s="73" t="s">
        <v>208</v>
      </c>
      <c r="J120" s="74"/>
    </row>
    <row r="121" spans="1:10" x14ac:dyDescent="0.3">
      <c r="H121" s="75" t="s">
        <v>202</v>
      </c>
      <c r="I121" s="76" t="s">
        <v>209</v>
      </c>
      <c r="J121" s="77"/>
    </row>
  </sheetData>
  <autoFilter ref="A4:J114">
    <filterColumn colId="9">
      <filters>
        <filter val="x"/>
      </filters>
    </filterColumn>
  </autoFilter>
  <sortState ref="B5:J114">
    <sortCondition ref="G5:G114"/>
    <sortCondition ref="I5:I114"/>
    <sortCondition descending="1" ref="J5:J114"/>
  </sortState>
  <mergeCells count="2">
    <mergeCell ref="A1:J1"/>
    <mergeCell ref="A2:J2"/>
  </mergeCell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2"/>
  <sheetViews>
    <sheetView workbookViewId="0">
      <selection activeCell="I8" sqref="I8:I10"/>
    </sheetView>
  </sheetViews>
  <sheetFormatPr defaultRowHeight="15" x14ac:dyDescent="0.25"/>
  <cols>
    <col min="1" max="1" width="23.85546875" customWidth="1"/>
    <col min="2" max="2" width="5.28515625" customWidth="1"/>
    <col min="3" max="3" width="9.7109375" customWidth="1"/>
    <col min="4" max="4" width="19.7109375" bestFit="1" customWidth="1"/>
    <col min="5" max="5" width="19.7109375" customWidth="1"/>
    <col min="6" max="6" width="5" bestFit="1" customWidth="1"/>
    <col min="7" max="7" width="5" customWidth="1"/>
    <col min="8" max="8" width="22.7109375" customWidth="1"/>
    <col min="9" max="9" width="5.5703125" style="152" customWidth="1"/>
  </cols>
  <sheetData>
    <row r="1" spans="1:9" x14ac:dyDescent="0.25">
      <c r="A1" t="s">
        <v>701</v>
      </c>
    </row>
    <row r="2" spans="1:9" x14ac:dyDescent="0.25">
      <c r="A2" t="s">
        <v>702</v>
      </c>
    </row>
    <row r="3" spans="1:9" x14ac:dyDescent="0.25">
      <c r="A3" t="s">
        <v>703</v>
      </c>
      <c r="B3" t="s">
        <v>704</v>
      </c>
    </row>
    <row r="4" spans="1:9" x14ac:dyDescent="0.25">
      <c r="A4" t="s">
        <v>705</v>
      </c>
      <c r="B4" s="150">
        <v>44836</v>
      </c>
    </row>
    <row r="5" spans="1:9" x14ac:dyDescent="0.25">
      <c r="A5" t="s">
        <v>706</v>
      </c>
      <c r="B5" t="s">
        <v>707</v>
      </c>
    </row>
    <row r="6" spans="1:9" x14ac:dyDescent="0.25">
      <c r="A6" t="s">
        <v>708</v>
      </c>
      <c r="B6" t="s">
        <v>709</v>
      </c>
    </row>
    <row r="7" spans="1:9" x14ac:dyDescent="0.25">
      <c r="A7" t="s">
        <v>710</v>
      </c>
      <c r="I7" s="152" t="s">
        <v>711</v>
      </c>
    </row>
    <row r="8" spans="1:9" x14ac:dyDescent="0.25">
      <c r="B8" t="s">
        <v>39</v>
      </c>
      <c r="C8" s="151">
        <v>2.8240740740740736E-2</v>
      </c>
      <c r="D8" s="154" t="s">
        <v>319</v>
      </c>
      <c r="E8" s="154" t="s">
        <v>485</v>
      </c>
      <c r="F8">
        <v>2004</v>
      </c>
      <c r="G8">
        <f>SUM(2022-F8)</f>
        <v>18</v>
      </c>
      <c r="H8" t="s">
        <v>712</v>
      </c>
      <c r="I8" s="5">
        <v>50</v>
      </c>
    </row>
    <row r="9" spans="1:9" x14ac:dyDescent="0.25">
      <c r="B9" t="s">
        <v>41</v>
      </c>
      <c r="C9" s="151">
        <v>2.8587962962962964E-2</v>
      </c>
      <c r="D9" s="154" t="s">
        <v>740</v>
      </c>
      <c r="E9" s="154" t="s">
        <v>741</v>
      </c>
      <c r="F9">
        <v>2004</v>
      </c>
      <c r="G9">
        <f t="shared" ref="G9:G71" si="0">SUM(2022-F9)</f>
        <v>18</v>
      </c>
      <c r="H9" t="s">
        <v>713</v>
      </c>
      <c r="I9" s="5">
        <v>30</v>
      </c>
    </row>
    <row r="10" spans="1:9" x14ac:dyDescent="0.25">
      <c r="B10" t="s">
        <v>43</v>
      </c>
      <c r="C10" s="151">
        <v>3.1736111111111111E-2</v>
      </c>
      <c r="D10" s="154" t="s">
        <v>742</v>
      </c>
      <c r="E10" s="154" t="s">
        <v>743</v>
      </c>
      <c r="F10">
        <v>2004</v>
      </c>
      <c r="G10">
        <f t="shared" si="0"/>
        <v>18</v>
      </c>
      <c r="H10" t="s">
        <v>714</v>
      </c>
      <c r="I10" s="5">
        <v>10</v>
      </c>
    </row>
    <row r="11" spans="1:9" x14ac:dyDescent="0.25">
      <c r="B11" t="s">
        <v>46</v>
      </c>
      <c r="C11" s="151">
        <v>3.425925925925926E-2</v>
      </c>
      <c r="D11" s="154" t="s">
        <v>744</v>
      </c>
      <c r="E11" s="154" t="s">
        <v>227</v>
      </c>
      <c r="F11">
        <v>2008</v>
      </c>
      <c r="G11">
        <f t="shared" si="0"/>
        <v>14</v>
      </c>
      <c r="H11" t="s">
        <v>715</v>
      </c>
      <c r="I11" s="152" t="s">
        <v>693</v>
      </c>
    </row>
    <row r="12" spans="1:9" x14ac:dyDescent="0.25">
      <c r="A12" t="s">
        <v>716</v>
      </c>
    </row>
    <row r="13" spans="1:9" x14ac:dyDescent="0.25">
      <c r="B13" t="s">
        <v>39</v>
      </c>
      <c r="C13" s="151">
        <v>2.6238425925925925E-2</v>
      </c>
      <c r="D13" s="154" t="s">
        <v>316</v>
      </c>
      <c r="E13" s="154" t="s">
        <v>317</v>
      </c>
      <c r="F13">
        <v>1979</v>
      </c>
      <c r="G13">
        <f t="shared" si="0"/>
        <v>43</v>
      </c>
      <c r="H13" t="s">
        <v>15</v>
      </c>
      <c r="I13" s="152">
        <v>85.714285714285722</v>
      </c>
    </row>
    <row r="14" spans="1:9" x14ac:dyDescent="0.25">
      <c r="B14" t="s">
        <v>41</v>
      </c>
      <c r="C14" s="151">
        <v>2.9421296296296296E-2</v>
      </c>
      <c r="D14" s="154" t="s">
        <v>745</v>
      </c>
      <c r="E14" s="154" t="s">
        <v>746</v>
      </c>
      <c r="F14">
        <v>1986</v>
      </c>
      <c r="G14">
        <f t="shared" si="0"/>
        <v>36</v>
      </c>
      <c r="I14" s="152">
        <v>71.428571428571431</v>
      </c>
    </row>
    <row r="15" spans="1:9" x14ac:dyDescent="0.25">
      <c r="B15" t="s">
        <v>43</v>
      </c>
      <c r="C15" s="151">
        <v>3.0405092592592591E-2</v>
      </c>
      <c r="D15" s="154" t="s">
        <v>747</v>
      </c>
      <c r="E15" s="154" t="s">
        <v>554</v>
      </c>
      <c r="F15">
        <v>1979</v>
      </c>
      <c r="G15">
        <f t="shared" si="0"/>
        <v>43</v>
      </c>
      <c r="I15" s="152">
        <v>57.142857142857146</v>
      </c>
    </row>
    <row r="16" spans="1:9" x14ac:dyDescent="0.25">
      <c r="B16" t="s">
        <v>46</v>
      </c>
      <c r="C16" s="151">
        <v>3.1921296296296302E-2</v>
      </c>
      <c r="D16" s="154" t="s">
        <v>323</v>
      </c>
      <c r="E16" s="154" t="s">
        <v>322</v>
      </c>
      <c r="F16">
        <v>1980</v>
      </c>
      <c r="G16">
        <f t="shared" si="0"/>
        <v>42</v>
      </c>
      <c r="H16" t="s">
        <v>556</v>
      </c>
      <c r="I16" s="152">
        <v>42.857142857142861</v>
      </c>
    </row>
    <row r="17" spans="1:9" x14ac:dyDescent="0.25">
      <c r="B17" t="s">
        <v>48</v>
      </c>
      <c r="C17" s="151">
        <v>3.2511574074074075E-2</v>
      </c>
      <c r="D17" s="154" t="s">
        <v>361</v>
      </c>
      <c r="E17" s="154" t="s">
        <v>382</v>
      </c>
      <c r="F17">
        <v>1978</v>
      </c>
      <c r="G17">
        <f t="shared" si="0"/>
        <v>44</v>
      </c>
      <c r="H17" t="s">
        <v>25</v>
      </c>
      <c r="I17" s="152">
        <v>28.571428571428569</v>
      </c>
    </row>
    <row r="18" spans="1:9" x14ac:dyDescent="0.25">
      <c r="B18" t="s">
        <v>50</v>
      </c>
      <c r="C18" s="151">
        <v>3.8136574074074073E-2</v>
      </c>
      <c r="D18" s="154" t="s">
        <v>748</v>
      </c>
      <c r="E18" s="154" t="s">
        <v>749</v>
      </c>
      <c r="F18">
        <v>1980</v>
      </c>
      <c r="G18">
        <f t="shared" si="0"/>
        <v>42</v>
      </c>
      <c r="H18" t="s">
        <v>23</v>
      </c>
      <c r="I18" s="152">
        <v>14.285714285714292</v>
      </c>
    </row>
    <row r="19" spans="1:9" x14ac:dyDescent="0.25">
      <c r="B19" t="s">
        <v>52</v>
      </c>
      <c r="C19" s="151">
        <v>4.3842592592592593E-2</v>
      </c>
      <c r="D19" s="154" t="s">
        <v>739</v>
      </c>
      <c r="E19" s="154" t="s">
        <v>554</v>
      </c>
      <c r="F19">
        <v>1979</v>
      </c>
      <c r="G19">
        <f t="shared" si="0"/>
        <v>43</v>
      </c>
      <c r="I19" s="152">
        <v>1</v>
      </c>
    </row>
    <row r="20" spans="1:9" x14ac:dyDescent="0.25">
      <c r="A20" t="s">
        <v>717</v>
      </c>
    </row>
    <row r="21" spans="1:9" x14ac:dyDescent="0.25">
      <c r="B21" t="s">
        <v>39</v>
      </c>
      <c r="C21" s="151">
        <v>2.7430555555555555E-2</v>
      </c>
      <c r="D21" s="154" t="s">
        <v>750</v>
      </c>
      <c r="E21" s="154" t="s">
        <v>568</v>
      </c>
      <c r="F21">
        <v>1975</v>
      </c>
      <c r="G21">
        <f t="shared" si="0"/>
        <v>47</v>
      </c>
      <c r="H21" t="s">
        <v>25</v>
      </c>
      <c r="I21" s="158">
        <v>80</v>
      </c>
    </row>
    <row r="22" spans="1:9" x14ac:dyDescent="0.25">
      <c r="B22" t="s">
        <v>41</v>
      </c>
      <c r="C22" s="151">
        <v>2.8657407407407406E-2</v>
      </c>
      <c r="D22" s="154" t="s">
        <v>751</v>
      </c>
      <c r="E22" s="154" t="s">
        <v>681</v>
      </c>
      <c r="F22">
        <v>1962</v>
      </c>
      <c r="G22">
        <f t="shared" si="0"/>
        <v>60</v>
      </c>
      <c r="H22" t="s">
        <v>22</v>
      </c>
      <c r="I22" s="157" t="s">
        <v>693</v>
      </c>
    </row>
    <row r="23" spans="1:9" x14ac:dyDescent="0.25">
      <c r="B23" t="s">
        <v>43</v>
      </c>
      <c r="C23" s="151">
        <v>2.97337962962963E-2</v>
      </c>
      <c r="D23" s="154" t="s">
        <v>321</v>
      </c>
      <c r="E23" s="154" t="s">
        <v>322</v>
      </c>
      <c r="F23">
        <v>1975</v>
      </c>
      <c r="G23">
        <f t="shared" si="0"/>
        <v>47</v>
      </c>
      <c r="H23" t="s">
        <v>712</v>
      </c>
      <c r="I23" s="158">
        <v>60</v>
      </c>
    </row>
    <row r="24" spans="1:9" x14ac:dyDescent="0.25">
      <c r="B24" t="s">
        <v>46</v>
      </c>
      <c r="C24" s="151">
        <v>3.078703703703704E-2</v>
      </c>
      <c r="D24" s="154" t="s">
        <v>642</v>
      </c>
      <c r="E24" s="154" t="s">
        <v>643</v>
      </c>
      <c r="F24">
        <v>1972</v>
      </c>
      <c r="G24">
        <f t="shared" si="0"/>
        <v>50</v>
      </c>
      <c r="H24" t="s">
        <v>169</v>
      </c>
      <c r="I24" s="158">
        <v>40</v>
      </c>
    </row>
    <row r="25" spans="1:9" x14ac:dyDescent="0.25">
      <c r="B25" t="s">
        <v>48</v>
      </c>
      <c r="C25" s="151">
        <v>3.1898148148148148E-2</v>
      </c>
      <c r="D25" s="154" t="s">
        <v>752</v>
      </c>
      <c r="E25" s="154" t="s">
        <v>743</v>
      </c>
      <c r="F25">
        <v>1976</v>
      </c>
      <c r="G25">
        <f t="shared" si="0"/>
        <v>46</v>
      </c>
      <c r="H25" t="s">
        <v>718</v>
      </c>
      <c r="I25" s="158">
        <v>20</v>
      </c>
    </row>
    <row r="26" spans="1:9" x14ac:dyDescent="0.25">
      <c r="B26" t="s">
        <v>50</v>
      </c>
      <c r="C26" s="151">
        <v>3.4456018518518518E-2</v>
      </c>
      <c r="D26" s="154" t="s">
        <v>588</v>
      </c>
      <c r="E26" s="154" t="s">
        <v>223</v>
      </c>
      <c r="F26">
        <v>1976</v>
      </c>
      <c r="G26">
        <f t="shared" si="0"/>
        <v>46</v>
      </c>
      <c r="H26" t="s">
        <v>20</v>
      </c>
      <c r="I26" s="158">
        <v>1</v>
      </c>
    </row>
    <row r="27" spans="1:9" x14ac:dyDescent="0.25">
      <c r="A27" t="s">
        <v>719</v>
      </c>
    </row>
    <row r="28" spans="1:9" x14ac:dyDescent="0.25">
      <c r="B28" t="s">
        <v>39</v>
      </c>
      <c r="C28" s="151">
        <v>1.045138888888889E-2</v>
      </c>
      <c r="D28" s="154" t="s">
        <v>751</v>
      </c>
      <c r="E28" s="154" t="s">
        <v>681</v>
      </c>
      <c r="F28">
        <v>1962</v>
      </c>
      <c r="G28">
        <f t="shared" si="0"/>
        <v>60</v>
      </c>
      <c r="H28" t="s">
        <v>22</v>
      </c>
      <c r="I28" s="153">
        <v>20</v>
      </c>
    </row>
    <row r="29" spans="1:9" x14ac:dyDescent="0.25">
      <c r="B29" t="s">
        <v>41</v>
      </c>
      <c r="C29" s="151">
        <v>1.3645833333333331E-2</v>
      </c>
      <c r="D29" s="154" t="s">
        <v>753</v>
      </c>
      <c r="E29" s="154" t="s">
        <v>568</v>
      </c>
      <c r="F29">
        <v>1961</v>
      </c>
      <c r="G29">
        <f t="shared" si="0"/>
        <v>61</v>
      </c>
      <c r="H29" t="s">
        <v>25</v>
      </c>
      <c r="I29" s="153">
        <v>10</v>
      </c>
    </row>
    <row r="30" spans="1:9" x14ac:dyDescent="0.25">
      <c r="A30" t="s">
        <v>720</v>
      </c>
    </row>
    <row r="31" spans="1:9" x14ac:dyDescent="0.25">
      <c r="B31" t="s">
        <v>39</v>
      </c>
      <c r="C31" s="151">
        <v>2.2673611111111113E-2</v>
      </c>
      <c r="D31" s="154" t="s">
        <v>394</v>
      </c>
      <c r="E31" s="154" t="s">
        <v>265</v>
      </c>
      <c r="F31">
        <v>2004</v>
      </c>
      <c r="G31">
        <f t="shared" si="0"/>
        <v>18</v>
      </c>
      <c r="H31" t="s">
        <v>170</v>
      </c>
      <c r="I31" s="152">
        <v>80</v>
      </c>
    </row>
    <row r="32" spans="1:9" x14ac:dyDescent="0.25">
      <c r="B32" t="s">
        <v>41</v>
      </c>
      <c r="C32" s="151">
        <v>2.2743055555555555E-2</v>
      </c>
      <c r="D32" s="154" t="s">
        <v>754</v>
      </c>
      <c r="E32" s="154" t="s">
        <v>755</v>
      </c>
      <c r="F32">
        <v>2007</v>
      </c>
      <c r="G32">
        <f t="shared" si="0"/>
        <v>15</v>
      </c>
      <c r="H32" t="s">
        <v>175</v>
      </c>
      <c r="I32" s="152">
        <v>60</v>
      </c>
    </row>
    <row r="33" spans="1:9" x14ac:dyDescent="0.25">
      <c r="B33" t="s">
        <v>43</v>
      </c>
      <c r="C33" s="151">
        <v>2.4907407407407406E-2</v>
      </c>
      <c r="D33" s="154" t="s">
        <v>239</v>
      </c>
      <c r="E33" s="154" t="s">
        <v>234</v>
      </c>
      <c r="F33">
        <v>1983</v>
      </c>
      <c r="G33">
        <f t="shared" si="0"/>
        <v>39</v>
      </c>
      <c r="I33" s="152">
        <v>40</v>
      </c>
    </row>
    <row r="34" spans="1:9" x14ac:dyDescent="0.25">
      <c r="B34" t="s">
        <v>46</v>
      </c>
      <c r="C34" s="151">
        <v>2.736111111111111E-2</v>
      </c>
      <c r="D34" s="154" t="s">
        <v>756</v>
      </c>
      <c r="E34" s="154" t="s">
        <v>775</v>
      </c>
      <c r="F34">
        <v>2007</v>
      </c>
      <c r="G34">
        <f t="shared" si="0"/>
        <v>15</v>
      </c>
      <c r="H34" t="s">
        <v>25</v>
      </c>
      <c r="I34" s="152">
        <v>20</v>
      </c>
    </row>
    <row r="35" spans="1:9" x14ac:dyDescent="0.25">
      <c r="B35" t="s">
        <v>48</v>
      </c>
      <c r="C35" s="151">
        <v>2.946759259259259E-2</v>
      </c>
      <c r="D35" s="154" t="s">
        <v>241</v>
      </c>
      <c r="E35" s="154" t="s">
        <v>242</v>
      </c>
      <c r="F35">
        <v>1983</v>
      </c>
      <c r="G35">
        <f t="shared" si="0"/>
        <v>39</v>
      </c>
      <c r="H35" t="s">
        <v>20</v>
      </c>
      <c r="I35" s="152">
        <v>1</v>
      </c>
    </row>
    <row r="36" spans="1:9" x14ac:dyDescent="0.25">
      <c r="A36" t="s">
        <v>721</v>
      </c>
    </row>
    <row r="37" spans="1:9" x14ac:dyDescent="0.25">
      <c r="B37" t="s">
        <v>39</v>
      </c>
      <c r="C37" s="151">
        <v>2.2997685185185187E-2</v>
      </c>
      <c r="D37" s="154" t="s">
        <v>757</v>
      </c>
      <c r="E37" s="154" t="s">
        <v>247</v>
      </c>
      <c r="F37">
        <v>1980</v>
      </c>
      <c r="G37">
        <f t="shared" si="0"/>
        <v>42</v>
      </c>
      <c r="H37" t="s">
        <v>23</v>
      </c>
      <c r="I37" s="152">
        <v>93.333333333333329</v>
      </c>
    </row>
    <row r="38" spans="1:9" x14ac:dyDescent="0.25">
      <c r="B38" t="s">
        <v>41</v>
      </c>
      <c r="C38" s="151">
        <v>2.3333333333333334E-2</v>
      </c>
      <c r="D38" s="154" t="s">
        <v>758</v>
      </c>
      <c r="E38" s="154" t="s">
        <v>268</v>
      </c>
      <c r="F38">
        <v>1974</v>
      </c>
      <c r="G38">
        <f t="shared" si="0"/>
        <v>48</v>
      </c>
      <c r="H38" t="s">
        <v>722</v>
      </c>
      <c r="I38" s="152">
        <v>86.666666666666671</v>
      </c>
    </row>
    <row r="39" spans="1:9" x14ac:dyDescent="0.25">
      <c r="B39" t="s">
        <v>43</v>
      </c>
      <c r="C39" s="151">
        <v>2.3576388888888893E-2</v>
      </c>
      <c r="D39" s="154" t="s">
        <v>462</v>
      </c>
      <c r="E39" s="154" t="s">
        <v>237</v>
      </c>
      <c r="F39">
        <v>1973</v>
      </c>
      <c r="G39">
        <f t="shared" si="0"/>
        <v>49</v>
      </c>
      <c r="H39" t="s">
        <v>723</v>
      </c>
      <c r="I39" s="152">
        <v>80</v>
      </c>
    </row>
    <row r="40" spans="1:9" x14ac:dyDescent="0.25">
      <c r="B40" t="s">
        <v>46</v>
      </c>
      <c r="C40" s="151">
        <v>2.461805555555556E-2</v>
      </c>
      <c r="D40" s="154" t="s">
        <v>416</v>
      </c>
      <c r="E40" s="154" t="s">
        <v>234</v>
      </c>
      <c r="F40">
        <v>1980</v>
      </c>
      <c r="G40">
        <f t="shared" si="0"/>
        <v>42</v>
      </c>
      <c r="H40" t="s">
        <v>35</v>
      </c>
      <c r="I40" s="152">
        <v>73.333333333333329</v>
      </c>
    </row>
    <row r="41" spans="1:9" x14ac:dyDescent="0.25">
      <c r="B41" t="s">
        <v>48</v>
      </c>
      <c r="C41" s="151">
        <v>2.5300925925925925E-2</v>
      </c>
      <c r="D41" s="154" t="s">
        <v>417</v>
      </c>
      <c r="E41" s="154" t="s">
        <v>242</v>
      </c>
      <c r="F41">
        <v>1976</v>
      </c>
      <c r="G41">
        <f t="shared" si="0"/>
        <v>46</v>
      </c>
      <c r="H41" t="s">
        <v>25</v>
      </c>
      <c r="I41" s="152">
        <v>66.666666666666671</v>
      </c>
    </row>
    <row r="42" spans="1:9" x14ac:dyDescent="0.25">
      <c r="B42" t="s">
        <v>50</v>
      </c>
      <c r="C42" s="151">
        <v>2.5300925925925925E-2</v>
      </c>
      <c r="D42" s="154" t="s">
        <v>419</v>
      </c>
      <c r="E42" s="154" t="s">
        <v>277</v>
      </c>
      <c r="F42">
        <v>1977</v>
      </c>
      <c r="G42">
        <f t="shared" si="0"/>
        <v>45</v>
      </c>
      <c r="H42" t="s">
        <v>35</v>
      </c>
      <c r="I42" s="152">
        <v>60</v>
      </c>
    </row>
    <row r="43" spans="1:9" x14ac:dyDescent="0.25">
      <c r="B43" t="s">
        <v>52</v>
      </c>
      <c r="C43" s="151">
        <v>2.5520833333333336E-2</v>
      </c>
      <c r="D43" s="154" t="s">
        <v>418</v>
      </c>
      <c r="E43" s="154" t="s">
        <v>260</v>
      </c>
      <c r="F43">
        <v>1975</v>
      </c>
      <c r="G43">
        <f t="shared" si="0"/>
        <v>47</v>
      </c>
      <c r="H43" t="s">
        <v>25</v>
      </c>
      <c r="I43" s="152">
        <v>53.333333333333336</v>
      </c>
    </row>
    <row r="44" spans="1:9" x14ac:dyDescent="0.25">
      <c r="B44" t="s">
        <v>54</v>
      </c>
      <c r="C44" s="151">
        <v>2.6550925925925926E-2</v>
      </c>
      <c r="D44" s="154" t="s">
        <v>608</v>
      </c>
      <c r="E44" s="154" t="s">
        <v>300</v>
      </c>
      <c r="F44">
        <v>1973</v>
      </c>
      <c r="G44">
        <f t="shared" si="0"/>
        <v>49</v>
      </c>
      <c r="H44" t="s">
        <v>609</v>
      </c>
      <c r="I44" s="152">
        <v>46.666666666666664</v>
      </c>
    </row>
    <row r="45" spans="1:9" x14ac:dyDescent="0.25">
      <c r="B45" t="s">
        <v>56</v>
      </c>
      <c r="C45" s="151">
        <v>2.6967592592592595E-2</v>
      </c>
      <c r="D45" s="154" t="s">
        <v>252</v>
      </c>
      <c r="E45" s="154" t="s">
        <v>253</v>
      </c>
      <c r="F45">
        <v>1974</v>
      </c>
      <c r="G45">
        <f t="shared" si="0"/>
        <v>48</v>
      </c>
      <c r="H45" t="s">
        <v>18</v>
      </c>
      <c r="I45" s="152">
        <v>40</v>
      </c>
    </row>
    <row r="46" spans="1:9" x14ac:dyDescent="0.25">
      <c r="B46" t="s">
        <v>57</v>
      </c>
      <c r="C46" s="151">
        <v>2.8217592592592589E-2</v>
      </c>
      <c r="D46" s="154" t="s">
        <v>272</v>
      </c>
      <c r="E46" s="154" t="s">
        <v>265</v>
      </c>
      <c r="F46">
        <v>1973</v>
      </c>
      <c r="G46">
        <f t="shared" si="0"/>
        <v>49</v>
      </c>
      <c r="H46" t="s">
        <v>15</v>
      </c>
      <c r="I46" s="152">
        <v>33.333333333333343</v>
      </c>
    </row>
    <row r="47" spans="1:9" x14ac:dyDescent="0.25">
      <c r="B47" t="s">
        <v>60</v>
      </c>
      <c r="C47" s="151">
        <v>2.8333333333333332E-2</v>
      </c>
      <c r="D47" s="154" t="s">
        <v>420</v>
      </c>
      <c r="E47" s="154" t="s">
        <v>300</v>
      </c>
      <c r="F47">
        <v>1975</v>
      </c>
      <c r="G47">
        <f t="shared" si="0"/>
        <v>47</v>
      </c>
      <c r="H47" t="s">
        <v>724</v>
      </c>
      <c r="I47" s="152">
        <v>26.666666666666671</v>
      </c>
    </row>
    <row r="48" spans="1:9" x14ac:dyDescent="0.25">
      <c r="B48" t="s">
        <v>62</v>
      </c>
      <c r="C48" s="151">
        <v>2.8425925925925924E-2</v>
      </c>
      <c r="D48" s="154" t="s">
        <v>758</v>
      </c>
      <c r="E48" s="154" t="s">
        <v>759</v>
      </c>
      <c r="F48">
        <v>1976</v>
      </c>
      <c r="G48">
        <f t="shared" si="0"/>
        <v>46</v>
      </c>
      <c r="H48" t="s">
        <v>715</v>
      </c>
      <c r="I48" s="152">
        <v>20</v>
      </c>
    </row>
    <row r="49" spans="1:9" x14ac:dyDescent="0.25">
      <c r="B49" t="s">
        <v>64</v>
      </c>
      <c r="C49" s="151">
        <v>2.8692129629629633E-2</v>
      </c>
      <c r="D49" s="154" t="s">
        <v>760</v>
      </c>
      <c r="E49" s="154" t="s">
        <v>242</v>
      </c>
      <c r="F49">
        <v>1982</v>
      </c>
      <c r="G49">
        <f t="shared" si="0"/>
        <v>40</v>
      </c>
      <c r="H49" t="s">
        <v>725</v>
      </c>
      <c r="I49" s="152">
        <v>13.333333333333329</v>
      </c>
    </row>
    <row r="50" spans="1:9" x14ac:dyDescent="0.25">
      <c r="B50" t="s">
        <v>67</v>
      </c>
      <c r="C50" s="151">
        <v>2.9305555555555557E-2</v>
      </c>
      <c r="D50" s="154" t="s">
        <v>754</v>
      </c>
      <c r="E50" s="154" t="s">
        <v>247</v>
      </c>
      <c r="F50">
        <v>1978</v>
      </c>
      <c r="G50">
        <f t="shared" si="0"/>
        <v>44</v>
      </c>
      <c r="I50" s="152">
        <v>6.6666666666666714</v>
      </c>
    </row>
    <row r="51" spans="1:9" x14ac:dyDescent="0.25">
      <c r="B51" t="s">
        <v>69</v>
      </c>
      <c r="C51" s="151">
        <v>3.6516203703703703E-2</v>
      </c>
      <c r="D51" s="154" t="s">
        <v>761</v>
      </c>
      <c r="E51" s="154" t="s">
        <v>362</v>
      </c>
      <c r="F51">
        <v>1975</v>
      </c>
      <c r="G51">
        <f t="shared" si="0"/>
        <v>47</v>
      </c>
      <c r="H51" t="s">
        <v>726</v>
      </c>
      <c r="I51" s="152">
        <v>1</v>
      </c>
    </row>
    <row r="52" spans="1:9" x14ac:dyDescent="0.25">
      <c r="A52" t="s">
        <v>727</v>
      </c>
    </row>
    <row r="53" spans="1:9" x14ac:dyDescent="0.25">
      <c r="B53" t="s">
        <v>39</v>
      </c>
      <c r="C53" s="151">
        <v>2.4305555555555556E-2</v>
      </c>
      <c r="D53" s="154" t="s">
        <v>369</v>
      </c>
      <c r="E53" s="154" t="s">
        <v>370</v>
      </c>
      <c r="F53">
        <v>1964</v>
      </c>
      <c r="G53">
        <f t="shared" si="0"/>
        <v>58</v>
      </c>
      <c r="H53" t="s">
        <v>212</v>
      </c>
      <c r="I53" s="152">
        <v>80</v>
      </c>
    </row>
    <row r="54" spans="1:9" x14ac:dyDescent="0.25">
      <c r="B54" t="s">
        <v>41</v>
      </c>
      <c r="C54" s="151">
        <v>2.8796296296296296E-2</v>
      </c>
      <c r="D54" s="154" t="s">
        <v>762</v>
      </c>
      <c r="E54" s="154" t="s">
        <v>763</v>
      </c>
      <c r="F54">
        <v>1972</v>
      </c>
      <c r="G54">
        <f t="shared" si="0"/>
        <v>50</v>
      </c>
      <c r="H54" t="s">
        <v>728</v>
      </c>
      <c r="I54" s="152">
        <v>60</v>
      </c>
    </row>
    <row r="55" spans="1:9" x14ac:dyDescent="0.25">
      <c r="B55" t="s">
        <v>43</v>
      </c>
      <c r="C55" s="151">
        <v>2.97337962962963E-2</v>
      </c>
      <c r="D55" s="154" t="s">
        <v>392</v>
      </c>
      <c r="E55" s="154" t="s">
        <v>270</v>
      </c>
      <c r="F55">
        <v>1965</v>
      </c>
      <c r="G55">
        <f t="shared" si="0"/>
        <v>57</v>
      </c>
      <c r="H55" t="s">
        <v>15</v>
      </c>
      <c r="I55" s="152">
        <v>40</v>
      </c>
    </row>
    <row r="56" spans="1:9" x14ac:dyDescent="0.25">
      <c r="B56" t="s">
        <v>46</v>
      </c>
      <c r="C56" s="151">
        <v>3.1770833333333331E-2</v>
      </c>
      <c r="D56" s="154" t="s">
        <v>764</v>
      </c>
      <c r="E56" s="154" t="s">
        <v>237</v>
      </c>
      <c r="F56">
        <v>1966</v>
      </c>
      <c r="G56">
        <f t="shared" si="0"/>
        <v>56</v>
      </c>
      <c r="H56" t="s">
        <v>23</v>
      </c>
      <c r="I56" s="152">
        <v>20</v>
      </c>
    </row>
    <row r="57" spans="1:9" x14ac:dyDescent="0.25">
      <c r="B57" t="s">
        <v>48</v>
      </c>
      <c r="C57" s="151">
        <v>3.3645833333333333E-2</v>
      </c>
      <c r="D57" s="154" t="s">
        <v>765</v>
      </c>
      <c r="E57" s="154" t="s">
        <v>766</v>
      </c>
      <c r="F57">
        <v>1969</v>
      </c>
      <c r="G57">
        <f t="shared" si="0"/>
        <v>53</v>
      </c>
      <c r="H57" t="s">
        <v>22</v>
      </c>
      <c r="I57" s="152">
        <v>1</v>
      </c>
    </row>
    <row r="58" spans="1:9" x14ac:dyDescent="0.25">
      <c r="A58" t="s">
        <v>729</v>
      </c>
    </row>
    <row r="59" spans="1:9" x14ac:dyDescent="0.25">
      <c r="B59" t="s">
        <v>39</v>
      </c>
      <c r="C59" s="151">
        <v>2.314814814814815E-2</v>
      </c>
      <c r="D59" s="154" t="s">
        <v>767</v>
      </c>
      <c r="E59" s="154" t="s">
        <v>768</v>
      </c>
      <c r="F59">
        <v>1961</v>
      </c>
      <c r="G59">
        <f t="shared" si="0"/>
        <v>61</v>
      </c>
      <c r="H59" t="s">
        <v>730</v>
      </c>
      <c r="I59" s="152">
        <v>80</v>
      </c>
    </row>
    <row r="60" spans="1:9" x14ac:dyDescent="0.25">
      <c r="B60" t="s">
        <v>41</v>
      </c>
      <c r="C60" s="151">
        <v>2.6122685185185183E-2</v>
      </c>
      <c r="D60" s="154" t="s">
        <v>769</v>
      </c>
      <c r="E60" s="154" t="s">
        <v>265</v>
      </c>
      <c r="F60">
        <v>1962</v>
      </c>
      <c r="G60">
        <f t="shared" si="0"/>
        <v>60</v>
      </c>
      <c r="H60" t="s">
        <v>731</v>
      </c>
      <c r="I60" s="152">
        <v>60</v>
      </c>
    </row>
    <row r="61" spans="1:9" x14ac:dyDescent="0.25">
      <c r="B61" t="s">
        <v>43</v>
      </c>
      <c r="C61" s="151">
        <v>3.1331018518518515E-2</v>
      </c>
      <c r="D61" s="154" t="s">
        <v>371</v>
      </c>
      <c r="E61" s="154" t="s">
        <v>300</v>
      </c>
      <c r="F61">
        <v>1962</v>
      </c>
      <c r="G61">
        <f t="shared" si="0"/>
        <v>60</v>
      </c>
      <c r="H61" t="s">
        <v>15</v>
      </c>
      <c r="I61" s="152">
        <v>40</v>
      </c>
    </row>
    <row r="62" spans="1:9" x14ac:dyDescent="0.25">
      <c r="B62" t="s">
        <v>46</v>
      </c>
      <c r="C62" s="151">
        <v>3.4675925925925923E-2</v>
      </c>
      <c r="D62" s="154" t="s">
        <v>373</v>
      </c>
      <c r="E62" s="154" t="s">
        <v>597</v>
      </c>
      <c r="F62">
        <v>1955</v>
      </c>
      <c r="G62">
        <f t="shared" si="0"/>
        <v>67</v>
      </c>
      <c r="H62" t="s">
        <v>26</v>
      </c>
      <c r="I62" s="152">
        <v>20</v>
      </c>
    </row>
    <row r="63" spans="1:9" x14ac:dyDescent="0.25">
      <c r="B63" t="s">
        <v>48</v>
      </c>
      <c r="C63" s="151">
        <v>3.5185185185185187E-2</v>
      </c>
      <c r="D63" s="154" t="s">
        <v>372</v>
      </c>
      <c r="E63" s="154" t="s">
        <v>237</v>
      </c>
      <c r="F63">
        <v>1954</v>
      </c>
      <c r="G63">
        <f t="shared" si="0"/>
        <v>68</v>
      </c>
      <c r="H63" t="s">
        <v>732</v>
      </c>
      <c r="I63" s="152">
        <v>1</v>
      </c>
    </row>
    <row r="64" spans="1:9" x14ac:dyDescent="0.25">
      <c r="A64" t="s">
        <v>733</v>
      </c>
    </row>
    <row r="65" spans="2:9" x14ac:dyDescent="0.25">
      <c r="B65" t="s">
        <v>39</v>
      </c>
      <c r="C65" s="151">
        <v>1.045138888888889E-2</v>
      </c>
      <c r="D65" s="154" t="s">
        <v>374</v>
      </c>
      <c r="E65" s="154" t="s">
        <v>274</v>
      </c>
      <c r="F65">
        <v>1950</v>
      </c>
      <c r="G65">
        <f t="shared" si="0"/>
        <v>72</v>
      </c>
      <c r="H65" t="s">
        <v>375</v>
      </c>
      <c r="I65" s="152">
        <v>87.5</v>
      </c>
    </row>
    <row r="66" spans="2:9" x14ac:dyDescent="0.25">
      <c r="B66" t="s">
        <v>41</v>
      </c>
      <c r="C66" s="151">
        <v>1.329861111111111E-2</v>
      </c>
      <c r="D66" s="154" t="s">
        <v>376</v>
      </c>
      <c r="E66" s="154" t="s">
        <v>377</v>
      </c>
      <c r="F66">
        <v>1949</v>
      </c>
      <c r="G66">
        <f t="shared" si="0"/>
        <v>73</v>
      </c>
      <c r="H66" t="s">
        <v>734</v>
      </c>
      <c r="I66" s="152">
        <v>75</v>
      </c>
    </row>
    <row r="67" spans="2:9" x14ac:dyDescent="0.25">
      <c r="B67" t="s">
        <v>43</v>
      </c>
      <c r="C67" s="151">
        <v>1.40625E-2</v>
      </c>
      <c r="D67" s="154" t="s">
        <v>770</v>
      </c>
      <c r="E67" s="154" t="s">
        <v>253</v>
      </c>
      <c r="F67">
        <v>1941</v>
      </c>
      <c r="G67">
        <f t="shared" si="0"/>
        <v>81</v>
      </c>
      <c r="H67" t="s">
        <v>735</v>
      </c>
      <c r="I67" s="152">
        <v>62.5</v>
      </c>
    </row>
    <row r="68" spans="2:9" x14ac:dyDescent="0.25">
      <c r="B68" t="s">
        <v>46</v>
      </c>
      <c r="C68" s="151">
        <v>1.4409722222222221E-2</v>
      </c>
      <c r="D68" s="154" t="s">
        <v>771</v>
      </c>
      <c r="E68" s="154" t="s">
        <v>411</v>
      </c>
      <c r="F68">
        <v>1945</v>
      </c>
      <c r="G68">
        <f t="shared" si="0"/>
        <v>77</v>
      </c>
      <c r="H68" t="s">
        <v>712</v>
      </c>
      <c r="I68" s="152">
        <v>50</v>
      </c>
    </row>
    <row r="69" spans="2:9" x14ac:dyDescent="0.25">
      <c r="B69" t="s">
        <v>48</v>
      </c>
      <c r="C69" s="151">
        <v>1.4560185185185183E-2</v>
      </c>
      <c r="D69" s="154" t="s">
        <v>772</v>
      </c>
      <c r="E69" s="154" t="s">
        <v>268</v>
      </c>
      <c r="F69">
        <v>1944</v>
      </c>
      <c r="G69">
        <f t="shared" si="0"/>
        <v>78</v>
      </c>
      <c r="H69" t="s">
        <v>731</v>
      </c>
      <c r="I69" s="152">
        <v>37.5</v>
      </c>
    </row>
    <row r="70" spans="2:9" x14ac:dyDescent="0.25">
      <c r="B70" t="s">
        <v>50</v>
      </c>
      <c r="C70" s="151">
        <v>1.5532407407407406E-2</v>
      </c>
      <c r="D70" s="154" t="s">
        <v>380</v>
      </c>
      <c r="E70" s="154" t="s">
        <v>377</v>
      </c>
      <c r="F70">
        <v>1947</v>
      </c>
      <c r="G70">
        <f t="shared" si="0"/>
        <v>75</v>
      </c>
      <c r="H70" t="s">
        <v>736</v>
      </c>
      <c r="I70" s="152">
        <v>25</v>
      </c>
    </row>
    <row r="71" spans="2:9" x14ac:dyDescent="0.25">
      <c r="B71" t="s">
        <v>52</v>
      </c>
      <c r="C71" s="151">
        <v>1.6435185185185188E-2</v>
      </c>
      <c r="D71" s="154" t="s">
        <v>773</v>
      </c>
      <c r="E71" s="154" t="s">
        <v>274</v>
      </c>
      <c r="F71">
        <v>1941</v>
      </c>
      <c r="G71">
        <f t="shared" si="0"/>
        <v>81</v>
      </c>
      <c r="H71" t="s">
        <v>737</v>
      </c>
      <c r="I71" s="152">
        <v>12.5</v>
      </c>
    </row>
    <row r="72" spans="2:9" x14ac:dyDescent="0.25">
      <c r="B72" t="s">
        <v>54</v>
      </c>
      <c r="C72" s="151">
        <v>2.3865740740740743E-2</v>
      </c>
      <c r="D72" s="154" t="s">
        <v>774</v>
      </c>
      <c r="E72" s="154" t="s">
        <v>300</v>
      </c>
      <c r="F72">
        <v>1942</v>
      </c>
      <c r="G72">
        <f t="shared" ref="G72" si="1">SUM(2022-F72)</f>
        <v>80</v>
      </c>
      <c r="H72" t="s">
        <v>738</v>
      </c>
      <c r="I72" s="152">
        <v>1</v>
      </c>
    </row>
  </sheetData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63"/>
  <sheetViews>
    <sheetView workbookViewId="0">
      <selection activeCell="B2" sqref="B2"/>
    </sheetView>
  </sheetViews>
  <sheetFormatPr defaultColWidth="4.7109375" defaultRowHeight="15" x14ac:dyDescent="0.25"/>
  <sheetData>
    <row r="1" spans="1:62" x14ac:dyDescent="0.25">
      <c r="A1" s="1"/>
      <c r="B1" s="2">
        <v>1</v>
      </c>
      <c r="C1" s="2"/>
      <c r="D1" s="2">
        <v>2</v>
      </c>
      <c r="E1" s="2"/>
      <c r="F1" s="2">
        <v>3</v>
      </c>
      <c r="G1" s="2"/>
      <c r="H1" s="2">
        <v>4</v>
      </c>
      <c r="I1" s="2"/>
      <c r="J1" s="2">
        <v>5</v>
      </c>
      <c r="K1" s="2"/>
      <c r="L1" s="2">
        <v>6</v>
      </c>
      <c r="M1" s="2"/>
      <c r="N1" s="2">
        <v>7</v>
      </c>
      <c r="O1" s="2"/>
      <c r="P1" s="2">
        <v>8</v>
      </c>
      <c r="Q1" s="2"/>
      <c r="R1" s="2">
        <v>9</v>
      </c>
      <c r="S1" s="2"/>
      <c r="T1" s="2">
        <v>10</v>
      </c>
      <c r="U1" s="2"/>
      <c r="V1" s="2">
        <v>11</v>
      </c>
      <c r="W1" s="2"/>
      <c r="X1" s="2">
        <v>12</v>
      </c>
      <c r="Y1" s="2"/>
      <c r="Z1" s="2">
        <v>13</v>
      </c>
      <c r="AA1" s="2"/>
      <c r="AB1" s="2">
        <v>14</v>
      </c>
      <c r="AC1" s="2"/>
      <c r="AD1" s="2">
        <v>15</v>
      </c>
      <c r="AE1" s="2"/>
      <c r="AF1" s="2">
        <v>16</v>
      </c>
      <c r="AG1" s="2"/>
      <c r="AH1" s="2">
        <v>17</v>
      </c>
      <c r="AI1" s="2"/>
      <c r="AJ1" s="2">
        <v>18</v>
      </c>
      <c r="AK1" s="2"/>
      <c r="AL1" s="2">
        <v>19</v>
      </c>
      <c r="AM1" s="2"/>
      <c r="AN1" s="2">
        <v>20</v>
      </c>
      <c r="AO1" s="2"/>
      <c r="AP1" s="2">
        <v>21</v>
      </c>
      <c r="AQ1" s="2"/>
      <c r="AR1" s="2">
        <v>22</v>
      </c>
      <c r="AS1" s="2"/>
      <c r="AT1" s="2">
        <v>23</v>
      </c>
      <c r="AU1" s="2"/>
      <c r="AV1" s="2">
        <v>24</v>
      </c>
      <c r="AW1" s="2"/>
      <c r="AX1" s="2">
        <v>25</v>
      </c>
      <c r="AY1" s="3"/>
      <c r="AZ1" s="2">
        <v>26</v>
      </c>
      <c r="BA1" s="3"/>
      <c r="BB1" s="2">
        <v>27</v>
      </c>
      <c r="BC1" s="3"/>
      <c r="BD1" s="2">
        <v>28</v>
      </c>
      <c r="BE1" s="3"/>
      <c r="BF1" s="2">
        <v>29</v>
      </c>
      <c r="BG1" s="3"/>
      <c r="BH1" s="2">
        <v>30</v>
      </c>
      <c r="BI1" s="3"/>
      <c r="BJ1" s="2">
        <v>39</v>
      </c>
    </row>
    <row r="2" spans="1:62" x14ac:dyDescent="0.25">
      <c r="A2" s="4">
        <v>1</v>
      </c>
      <c r="B2" s="5">
        <v>10</v>
      </c>
      <c r="C2" s="6">
        <v>1</v>
      </c>
      <c r="D2" s="5">
        <v>20</v>
      </c>
      <c r="E2" s="6">
        <v>1</v>
      </c>
      <c r="F2" s="5">
        <v>50</v>
      </c>
      <c r="G2" s="6">
        <v>1</v>
      </c>
      <c r="H2" s="7">
        <f>100-(SUM(G2/4*100))</f>
        <v>75</v>
      </c>
      <c r="I2" s="6">
        <v>1</v>
      </c>
      <c r="J2" s="7">
        <f>100-(SUM(I2/5*100))</f>
        <v>80</v>
      </c>
      <c r="K2" s="6">
        <v>1</v>
      </c>
      <c r="L2" s="7">
        <f>100-(SUM(K2/6*100))</f>
        <v>83.333333333333343</v>
      </c>
      <c r="M2" s="6">
        <v>1</v>
      </c>
      <c r="N2" s="7">
        <f t="shared" ref="N2:N7" si="0">100-(SUM(M2/7*100))</f>
        <v>85.714285714285722</v>
      </c>
      <c r="O2" s="6">
        <v>1</v>
      </c>
      <c r="P2" s="7">
        <f>100-(SUM(O2/8*100))</f>
        <v>87.5</v>
      </c>
      <c r="Q2" s="6">
        <v>1</v>
      </c>
      <c r="R2" s="7">
        <f>100-(SUM(Q2/9*100))</f>
        <v>88.888888888888886</v>
      </c>
      <c r="S2" s="6">
        <v>1</v>
      </c>
      <c r="T2" s="7">
        <f>100-(SUM(S2/10*100))</f>
        <v>90</v>
      </c>
      <c r="U2" s="6">
        <v>1</v>
      </c>
      <c r="V2" s="7">
        <f>100-(SUM(U2/11*100))</f>
        <v>90.909090909090907</v>
      </c>
      <c r="W2" s="6">
        <v>1</v>
      </c>
      <c r="X2" s="7">
        <f>100-(SUM(W2/12*100))</f>
        <v>91.666666666666671</v>
      </c>
      <c r="Y2" s="6">
        <v>1</v>
      </c>
      <c r="Z2" s="7">
        <f>100-(SUM(Y2/13*100))</f>
        <v>92.307692307692307</v>
      </c>
      <c r="AA2" s="6">
        <v>1</v>
      </c>
      <c r="AB2" s="7">
        <f>100-(SUM(AA2/14*100))</f>
        <v>92.857142857142861</v>
      </c>
      <c r="AC2" s="6">
        <v>1</v>
      </c>
      <c r="AD2" s="7">
        <f>100-(SUM(AC2/15*100))</f>
        <v>93.333333333333329</v>
      </c>
      <c r="AE2" s="6">
        <v>1</v>
      </c>
      <c r="AF2" s="7">
        <f>100-(SUM(AE2/16*100))</f>
        <v>93.75</v>
      </c>
      <c r="AG2" s="6">
        <v>1</v>
      </c>
      <c r="AH2" s="7">
        <f>100-(SUM(AG2/17*100))</f>
        <v>94.117647058823536</v>
      </c>
      <c r="AI2" s="6">
        <v>1</v>
      </c>
      <c r="AJ2" s="7">
        <f>100-(SUM(AI2/18*100))</f>
        <v>94.444444444444443</v>
      </c>
      <c r="AK2" s="6">
        <v>1</v>
      </c>
      <c r="AL2" s="7">
        <f>100-(SUM(AK2/19*100))</f>
        <v>94.736842105263165</v>
      </c>
      <c r="AM2" s="6">
        <v>1</v>
      </c>
      <c r="AN2" s="7">
        <f>100-(SUM(AM2/20*100))</f>
        <v>95</v>
      </c>
      <c r="AO2" s="6">
        <v>1</v>
      </c>
      <c r="AP2" s="7">
        <f>100-(SUM(AO2/21*100))</f>
        <v>95.238095238095241</v>
      </c>
      <c r="AQ2" s="6">
        <v>1</v>
      </c>
      <c r="AR2" s="7">
        <f t="shared" ref="AR2:AR22" si="1">100-(SUM(AQ2/22*100))</f>
        <v>95.454545454545453</v>
      </c>
      <c r="AS2" s="6">
        <v>1</v>
      </c>
      <c r="AT2" s="7">
        <f>100-(SUM(AS2/23*100))</f>
        <v>95.652173913043484</v>
      </c>
      <c r="AU2" s="6">
        <v>1</v>
      </c>
      <c r="AV2" s="7">
        <f>100-(SUM(AU2/24*100))</f>
        <v>95.833333333333329</v>
      </c>
      <c r="AW2" s="6">
        <v>1</v>
      </c>
      <c r="AX2" s="7">
        <f>100-(SUM(AW2/25*100))</f>
        <v>96</v>
      </c>
      <c r="AY2" s="8">
        <v>1</v>
      </c>
      <c r="AZ2" s="7">
        <f>100-(SUM(AY2/26*100))</f>
        <v>96.15384615384616</v>
      </c>
      <c r="BA2" s="8">
        <v>1</v>
      </c>
      <c r="BB2" s="7">
        <f>100-(SUM(BA2/27*100))</f>
        <v>96.296296296296291</v>
      </c>
      <c r="BC2" s="8">
        <v>1</v>
      </c>
      <c r="BD2" s="7">
        <f>100-(SUM(BC2/28*100))</f>
        <v>96.428571428571431</v>
      </c>
      <c r="BE2" s="8">
        <v>1</v>
      </c>
      <c r="BF2" s="7">
        <f>100-(SUM(BE2/29*100))</f>
        <v>96.551724137931032</v>
      </c>
      <c r="BG2" s="8">
        <v>1</v>
      </c>
      <c r="BH2" s="7">
        <f>100-(SUM(BG2/30*100))</f>
        <v>96.666666666666671</v>
      </c>
      <c r="BI2" s="8">
        <v>1</v>
      </c>
      <c r="BJ2" s="7">
        <f>100-(SUM(BI2/39*100))</f>
        <v>97.435897435897431</v>
      </c>
    </row>
    <row r="3" spans="1:62" x14ac:dyDescent="0.25">
      <c r="A3" s="4">
        <v>2</v>
      </c>
      <c r="B3" s="9"/>
      <c r="C3" s="6">
        <v>2</v>
      </c>
      <c r="D3" s="5">
        <v>10</v>
      </c>
      <c r="E3" s="6">
        <v>2</v>
      </c>
      <c r="F3" s="5">
        <v>30</v>
      </c>
      <c r="G3" s="6">
        <v>2</v>
      </c>
      <c r="H3" s="7">
        <f>100-(SUM(G3/4*100))</f>
        <v>50</v>
      </c>
      <c r="I3" s="6">
        <v>2</v>
      </c>
      <c r="J3" s="7">
        <f>100-(SUM(I3/5*100))</f>
        <v>60</v>
      </c>
      <c r="K3" s="6">
        <v>2</v>
      </c>
      <c r="L3" s="7">
        <f>100-(SUM(K3/6*100))</f>
        <v>66.666666666666671</v>
      </c>
      <c r="M3" s="6">
        <v>2</v>
      </c>
      <c r="N3" s="7">
        <f t="shared" si="0"/>
        <v>71.428571428571431</v>
      </c>
      <c r="O3" s="6">
        <v>2</v>
      </c>
      <c r="P3" s="7">
        <f t="shared" ref="P3:P8" si="2">100-(SUM(O3/8*100))</f>
        <v>75</v>
      </c>
      <c r="Q3" s="6">
        <v>2</v>
      </c>
      <c r="R3" s="7">
        <f t="shared" ref="R3:R9" si="3">100-(SUM(Q3/9*100))</f>
        <v>77.777777777777771</v>
      </c>
      <c r="S3" s="6">
        <v>2</v>
      </c>
      <c r="T3" s="7">
        <f t="shared" ref="T3:T10" si="4">100-(SUM(S3/10*100))</f>
        <v>80</v>
      </c>
      <c r="U3" s="6">
        <v>2</v>
      </c>
      <c r="V3" s="7">
        <f t="shared" ref="V3:V11" si="5">100-(SUM(U3/11*100))</f>
        <v>81.818181818181813</v>
      </c>
      <c r="W3" s="6">
        <v>2</v>
      </c>
      <c r="X3" s="7">
        <f t="shared" ref="X3:X12" si="6">100-(SUM(W3/12*100))</f>
        <v>83.333333333333343</v>
      </c>
      <c r="Y3" s="6">
        <v>2</v>
      </c>
      <c r="Z3" s="7">
        <f t="shared" ref="Z3:Z13" si="7">100-(SUM(Y3/13*100))</f>
        <v>84.615384615384613</v>
      </c>
      <c r="AA3" s="6">
        <v>2</v>
      </c>
      <c r="AB3" s="7">
        <f t="shared" ref="AB3:AB14" si="8">100-(SUM(AA3/14*100))</f>
        <v>85.714285714285722</v>
      </c>
      <c r="AC3" s="6">
        <v>2</v>
      </c>
      <c r="AD3" s="7">
        <f t="shared" ref="AD3:AD15" si="9">100-(SUM(AC3/15*100))</f>
        <v>86.666666666666671</v>
      </c>
      <c r="AE3" s="6">
        <v>2</v>
      </c>
      <c r="AF3" s="7">
        <f t="shared" ref="AF3:AF16" si="10">100-(SUM(AE3/16*100))</f>
        <v>87.5</v>
      </c>
      <c r="AG3" s="6">
        <v>2</v>
      </c>
      <c r="AH3" s="7">
        <f t="shared" ref="AH3:AH17" si="11">100-(SUM(AG3/17*100))</f>
        <v>88.235294117647058</v>
      </c>
      <c r="AI3" s="6">
        <v>2</v>
      </c>
      <c r="AJ3" s="7">
        <f t="shared" ref="AJ3:AJ18" si="12">100-(SUM(AI3/18*100))</f>
        <v>88.888888888888886</v>
      </c>
      <c r="AK3" s="6">
        <v>2</v>
      </c>
      <c r="AL3" s="7">
        <f t="shared" ref="AL3:AL19" si="13">100-(SUM(AK3/19*100))</f>
        <v>89.473684210526315</v>
      </c>
      <c r="AM3" s="6">
        <v>2</v>
      </c>
      <c r="AN3" s="7">
        <f t="shared" ref="AN3:AN20" si="14">100-(SUM(AM3/20*100))</f>
        <v>90</v>
      </c>
      <c r="AO3" s="6">
        <v>2</v>
      </c>
      <c r="AP3" s="7">
        <f t="shared" ref="AP3:AP21" si="15">100-(SUM(AO3/21*100))</f>
        <v>90.476190476190482</v>
      </c>
      <c r="AQ3" s="6">
        <v>2</v>
      </c>
      <c r="AR3" s="7">
        <f t="shared" si="1"/>
        <v>90.909090909090907</v>
      </c>
      <c r="AS3" s="6">
        <v>2</v>
      </c>
      <c r="AT3" s="7">
        <f t="shared" ref="AT3:AT23" si="16">100-(SUM(AS3/23*100))</f>
        <v>91.304347826086953</v>
      </c>
      <c r="AU3" s="6">
        <v>2</v>
      </c>
      <c r="AV3" s="7">
        <f t="shared" ref="AV3:AV24" si="17">100-(SUM(AU3/24*100))</f>
        <v>91.666666666666671</v>
      </c>
      <c r="AW3" s="6">
        <v>2</v>
      </c>
      <c r="AX3" s="7">
        <f t="shared" ref="AX3:AX25" si="18">100-(SUM(AW3/25*100))</f>
        <v>92</v>
      </c>
      <c r="AY3" s="8">
        <v>2</v>
      </c>
      <c r="AZ3" s="7">
        <f t="shared" ref="AZ3:AZ25" si="19">100-(SUM(AY3/26*100))</f>
        <v>92.307692307692307</v>
      </c>
      <c r="BA3" s="8">
        <v>2</v>
      </c>
      <c r="BB3" s="7">
        <f t="shared" ref="BB3:BB25" si="20">100-(SUM(BA3/27*100))</f>
        <v>92.592592592592595</v>
      </c>
      <c r="BC3" s="8">
        <v>2</v>
      </c>
      <c r="BD3" s="7">
        <f t="shared" ref="BD3:BD28" si="21">100-(SUM(BC3/28*100))</f>
        <v>92.857142857142861</v>
      </c>
      <c r="BE3" s="8">
        <v>2</v>
      </c>
      <c r="BF3" s="7">
        <f t="shared" ref="BF3:BF29" si="22">100-(SUM(BE3/29*100))</f>
        <v>93.103448275862064</v>
      </c>
      <c r="BG3" s="8">
        <v>2</v>
      </c>
      <c r="BH3" s="7">
        <f t="shared" ref="BH3:BH30" si="23">100-(SUM(BG3/30*100))</f>
        <v>93.333333333333329</v>
      </c>
      <c r="BI3" s="8">
        <v>2</v>
      </c>
      <c r="BJ3" s="7">
        <f t="shared" ref="BJ3:BJ39" si="24">100-(SUM(BI3/39*100))</f>
        <v>94.871794871794876</v>
      </c>
    </row>
    <row r="4" spans="1:62" x14ac:dyDescent="0.25">
      <c r="A4" s="4">
        <v>3</v>
      </c>
      <c r="B4" s="9"/>
      <c r="C4" s="6">
        <v>3</v>
      </c>
      <c r="D4" s="9"/>
      <c r="E4" s="6">
        <v>3</v>
      </c>
      <c r="F4" s="5">
        <v>10</v>
      </c>
      <c r="G4" s="6">
        <v>3</v>
      </c>
      <c r="H4" s="7">
        <f>100-(SUM(G4/4*100))</f>
        <v>25</v>
      </c>
      <c r="I4" s="6">
        <v>3</v>
      </c>
      <c r="J4" s="7">
        <f>100-(SUM(I4/5*100))</f>
        <v>40</v>
      </c>
      <c r="K4" s="6">
        <v>3</v>
      </c>
      <c r="L4" s="7">
        <f>100-(SUM(K4/6*100))</f>
        <v>50</v>
      </c>
      <c r="M4" s="6">
        <v>3</v>
      </c>
      <c r="N4" s="7">
        <f t="shared" si="0"/>
        <v>57.142857142857146</v>
      </c>
      <c r="O4" s="6">
        <v>3</v>
      </c>
      <c r="P4" s="7">
        <f t="shared" si="2"/>
        <v>62.5</v>
      </c>
      <c r="Q4" s="6">
        <v>3</v>
      </c>
      <c r="R4" s="7">
        <f t="shared" si="3"/>
        <v>66.666666666666671</v>
      </c>
      <c r="S4" s="6">
        <v>3</v>
      </c>
      <c r="T4" s="7">
        <f t="shared" si="4"/>
        <v>70</v>
      </c>
      <c r="U4" s="6">
        <v>3</v>
      </c>
      <c r="V4" s="7">
        <f t="shared" si="5"/>
        <v>72.727272727272734</v>
      </c>
      <c r="W4" s="6">
        <v>3</v>
      </c>
      <c r="X4" s="7">
        <f t="shared" si="6"/>
        <v>75</v>
      </c>
      <c r="Y4" s="6">
        <v>3</v>
      </c>
      <c r="Z4" s="7">
        <f t="shared" si="7"/>
        <v>76.92307692307692</v>
      </c>
      <c r="AA4" s="6">
        <v>3</v>
      </c>
      <c r="AB4" s="7">
        <f t="shared" si="8"/>
        <v>78.571428571428569</v>
      </c>
      <c r="AC4" s="6">
        <v>3</v>
      </c>
      <c r="AD4" s="7">
        <f t="shared" si="9"/>
        <v>80</v>
      </c>
      <c r="AE4" s="6">
        <v>3</v>
      </c>
      <c r="AF4" s="7">
        <f t="shared" si="10"/>
        <v>81.25</v>
      </c>
      <c r="AG4" s="6">
        <v>3</v>
      </c>
      <c r="AH4" s="7">
        <f t="shared" si="11"/>
        <v>82.35294117647058</v>
      </c>
      <c r="AI4" s="6">
        <v>3</v>
      </c>
      <c r="AJ4" s="7">
        <f t="shared" si="12"/>
        <v>83.333333333333343</v>
      </c>
      <c r="AK4" s="6">
        <v>3</v>
      </c>
      <c r="AL4" s="7">
        <f t="shared" si="13"/>
        <v>84.21052631578948</v>
      </c>
      <c r="AM4" s="6">
        <v>3</v>
      </c>
      <c r="AN4" s="7">
        <f t="shared" si="14"/>
        <v>85</v>
      </c>
      <c r="AO4" s="6">
        <v>3</v>
      </c>
      <c r="AP4" s="7">
        <f t="shared" si="15"/>
        <v>85.714285714285722</v>
      </c>
      <c r="AQ4" s="6">
        <v>3</v>
      </c>
      <c r="AR4" s="7">
        <f t="shared" si="1"/>
        <v>86.36363636363636</v>
      </c>
      <c r="AS4" s="6">
        <v>3</v>
      </c>
      <c r="AT4" s="7">
        <f t="shared" si="16"/>
        <v>86.956521739130437</v>
      </c>
      <c r="AU4" s="6">
        <v>3</v>
      </c>
      <c r="AV4" s="7">
        <f t="shared" si="17"/>
        <v>87.5</v>
      </c>
      <c r="AW4" s="6">
        <v>3</v>
      </c>
      <c r="AX4" s="7">
        <f t="shared" si="18"/>
        <v>88</v>
      </c>
      <c r="AY4" s="8">
        <v>3</v>
      </c>
      <c r="AZ4" s="7">
        <f t="shared" si="19"/>
        <v>88.461538461538467</v>
      </c>
      <c r="BA4" s="8">
        <v>3</v>
      </c>
      <c r="BB4" s="7">
        <f t="shared" si="20"/>
        <v>88.888888888888886</v>
      </c>
      <c r="BC4" s="8">
        <v>3</v>
      </c>
      <c r="BD4" s="7">
        <f t="shared" si="21"/>
        <v>89.285714285714292</v>
      </c>
      <c r="BE4" s="8">
        <v>3</v>
      </c>
      <c r="BF4" s="7">
        <f t="shared" si="22"/>
        <v>89.65517241379311</v>
      </c>
      <c r="BG4" s="8">
        <v>3</v>
      </c>
      <c r="BH4" s="7">
        <f t="shared" si="23"/>
        <v>90</v>
      </c>
      <c r="BI4" s="8">
        <v>3</v>
      </c>
      <c r="BJ4" s="7">
        <f t="shared" si="24"/>
        <v>92.307692307692307</v>
      </c>
    </row>
    <row r="5" spans="1:62" x14ac:dyDescent="0.25">
      <c r="A5" s="4">
        <v>4</v>
      </c>
      <c r="B5" s="9"/>
      <c r="C5" s="6">
        <v>4</v>
      </c>
      <c r="D5" s="9"/>
      <c r="E5" s="6">
        <v>4</v>
      </c>
      <c r="F5" s="9"/>
      <c r="G5" s="6">
        <v>4</v>
      </c>
      <c r="H5" s="7">
        <v>1</v>
      </c>
      <c r="I5" s="6">
        <v>4</v>
      </c>
      <c r="J5" s="7">
        <f>100-(SUM(I5/5*100))</f>
        <v>20</v>
      </c>
      <c r="K5" s="6">
        <v>4</v>
      </c>
      <c r="L5" s="7">
        <f>100-(SUM(K5/6*100))</f>
        <v>33.333333333333343</v>
      </c>
      <c r="M5" s="6">
        <v>4</v>
      </c>
      <c r="N5" s="7">
        <f t="shared" si="0"/>
        <v>42.857142857142861</v>
      </c>
      <c r="O5" s="6">
        <v>4</v>
      </c>
      <c r="P5" s="7">
        <f t="shared" si="2"/>
        <v>50</v>
      </c>
      <c r="Q5" s="6">
        <v>4</v>
      </c>
      <c r="R5" s="7">
        <f t="shared" si="3"/>
        <v>55.555555555555557</v>
      </c>
      <c r="S5" s="6">
        <v>4</v>
      </c>
      <c r="T5" s="7">
        <f t="shared" si="4"/>
        <v>60</v>
      </c>
      <c r="U5" s="6">
        <v>4</v>
      </c>
      <c r="V5" s="7">
        <f t="shared" si="5"/>
        <v>63.636363636363633</v>
      </c>
      <c r="W5" s="6">
        <v>4</v>
      </c>
      <c r="X5" s="7">
        <f t="shared" si="6"/>
        <v>66.666666666666671</v>
      </c>
      <c r="Y5" s="6">
        <v>4</v>
      </c>
      <c r="Z5" s="7">
        <f t="shared" si="7"/>
        <v>69.230769230769226</v>
      </c>
      <c r="AA5" s="6">
        <v>4</v>
      </c>
      <c r="AB5" s="7">
        <f t="shared" si="8"/>
        <v>71.428571428571431</v>
      </c>
      <c r="AC5" s="6">
        <v>4</v>
      </c>
      <c r="AD5" s="7">
        <f t="shared" si="9"/>
        <v>73.333333333333329</v>
      </c>
      <c r="AE5" s="6">
        <v>4</v>
      </c>
      <c r="AF5" s="7">
        <f t="shared" si="10"/>
        <v>75</v>
      </c>
      <c r="AG5" s="6">
        <v>4</v>
      </c>
      <c r="AH5" s="7">
        <f t="shared" si="11"/>
        <v>76.470588235294116</v>
      </c>
      <c r="AI5" s="6">
        <v>4</v>
      </c>
      <c r="AJ5" s="7">
        <f t="shared" si="12"/>
        <v>77.777777777777771</v>
      </c>
      <c r="AK5" s="6">
        <v>4</v>
      </c>
      <c r="AL5" s="7">
        <f t="shared" si="13"/>
        <v>78.94736842105263</v>
      </c>
      <c r="AM5" s="6">
        <v>4</v>
      </c>
      <c r="AN5" s="7">
        <f t="shared" si="14"/>
        <v>80</v>
      </c>
      <c r="AO5" s="6">
        <v>4</v>
      </c>
      <c r="AP5" s="7">
        <f t="shared" si="15"/>
        <v>80.952380952380949</v>
      </c>
      <c r="AQ5" s="6">
        <v>4</v>
      </c>
      <c r="AR5" s="7">
        <f t="shared" si="1"/>
        <v>81.818181818181813</v>
      </c>
      <c r="AS5" s="6">
        <v>4</v>
      </c>
      <c r="AT5" s="7">
        <f t="shared" si="16"/>
        <v>82.608695652173907</v>
      </c>
      <c r="AU5" s="6">
        <v>4</v>
      </c>
      <c r="AV5" s="7">
        <f t="shared" si="17"/>
        <v>83.333333333333343</v>
      </c>
      <c r="AW5" s="6">
        <v>4</v>
      </c>
      <c r="AX5" s="7">
        <f t="shared" si="18"/>
        <v>84</v>
      </c>
      <c r="AY5" s="8">
        <v>4</v>
      </c>
      <c r="AZ5" s="7">
        <f t="shared" si="19"/>
        <v>84.615384615384613</v>
      </c>
      <c r="BA5" s="8">
        <v>4</v>
      </c>
      <c r="BB5" s="7">
        <f t="shared" si="20"/>
        <v>85.18518518518519</v>
      </c>
      <c r="BC5" s="8">
        <v>4</v>
      </c>
      <c r="BD5" s="7">
        <f t="shared" si="21"/>
        <v>85.714285714285722</v>
      </c>
      <c r="BE5" s="8">
        <v>4</v>
      </c>
      <c r="BF5" s="7">
        <f t="shared" si="22"/>
        <v>86.206896551724142</v>
      </c>
      <c r="BG5" s="8">
        <v>4</v>
      </c>
      <c r="BH5" s="7">
        <f t="shared" si="23"/>
        <v>86.666666666666671</v>
      </c>
      <c r="BI5" s="8">
        <v>4</v>
      </c>
      <c r="BJ5" s="7">
        <f t="shared" si="24"/>
        <v>89.743589743589752</v>
      </c>
    </row>
    <row r="6" spans="1:62" x14ac:dyDescent="0.25">
      <c r="A6" s="4">
        <v>5</v>
      </c>
      <c r="B6" s="9"/>
      <c r="C6" s="6">
        <v>5</v>
      </c>
      <c r="D6" s="9"/>
      <c r="E6" s="6">
        <v>5</v>
      </c>
      <c r="F6" s="9"/>
      <c r="G6" s="6">
        <v>5</v>
      </c>
      <c r="H6" s="10"/>
      <c r="I6" s="6">
        <v>5</v>
      </c>
      <c r="J6" s="7">
        <v>1</v>
      </c>
      <c r="K6" s="6">
        <v>5</v>
      </c>
      <c r="L6" s="7">
        <f>100-(SUM(K6/6*100))</f>
        <v>16.666666666666657</v>
      </c>
      <c r="M6" s="6">
        <v>5</v>
      </c>
      <c r="N6" s="7">
        <f t="shared" si="0"/>
        <v>28.571428571428569</v>
      </c>
      <c r="O6" s="6">
        <v>5</v>
      </c>
      <c r="P6" s="7">
        <f t="shared" si="2"/>
        <v>37.5</v>
      </c>
      <c r="Q6" s="6">
        <v>5</v>
      </c>
      <c r="R6" s="7">
        <f t="shared" si="3"/>
        <v>44.444444444444443</v>
      </c>
      <c r="S6" s="6">
        <v>5</v>
      </c>
      <c r="T6" s="7">
        <f t="shared" si="4"/>
        <v>50</v>
      </c>
      <c r="U6" s="6">
        <v>5</v>
      </c>
      <c r="V6" s="7">
        <f t="shared" si="5"/>
        <v>54.545454545454547</v>
      </c>
      <c r="W6" s="6">
        <v>5</v>
      </c>
      <c r="X6" s="7">
        <f t="shared" si="6"/>
        <v>58.333333333333329</v>
      </c>
      <c r="Y6" s="6">
        <v>5</v>
      </c>
      <c r="Z6" s="7">
        <f t="shared" si="7"/>
        <v>61.538461538461533</v>
      </c>
      <c r="AA6" s="6">
        <v>5</v>
      </c>
      <c r="AB6" s="7">
        <f t="shared" si="8"/>
        <v>64.285714285714278</v>
      </c>
      <c r="AC6" s="6">
        <v>5</v>
      </c>
      <c r="AD6" s="7">
        <f t="shared" si="9"/>
        <v>66.666666666666671</v>
      </c>
      <c r="AE6" s="6">
        <v>5</v>
      </c>
      <c r="AF6" s="7">
        <f t="shared" si="10"/>
        <v>68.75</v>
      </c>
      <c r="AG6" s="6">
        <v>5</v>
      </c>
      <c r="AH6" s="7">
        <f t="shared" si="11"/>
        <v>70.588235294117652</v>
      </c>
      <c r="AI6" s="6">
        <v>5</v>
      </c>
      <c r="AJ6" s="7">
        <f t="shared" si="12"/>
        <v>72.222222222222229</v>
      </c>
      <c r="AK6" s="6">
        <v>5</v>
      </c>
      <c r="AL6" s="7">
        <f t="shared" si="13"/>
        <v>73.684210526315795</v>
      </c>
      <c r="AM6" s="6">
        <v>5</v>
      </c>
      <c r="AN6" s="7">
        <f t="shared" si="14"/>
        <v>75</v>
      </c>
      <c r="AO6" s="6">
        <v>5</v>
      </c>
      <c r="AP6" s="7">
        <f t="shared" si="15"/>
        <v>76.19047619047619</v>
      </c>
      <c r="AQ6" s="6">
        <v>5</v>
      </c>
      <c r="AR6" s="7">
        <f t="shared" si="1"/>
        <v>77.27272727272728</v>
      </c>
      <c r="AS6" s="6">
        <v>5</v>
      </c>
      <c r="AT6" s="7">
        <f t="shared" si="16"/>
        <v>78.260869565217391</v>
      </c>
      <c r="AU6" s="6">
        <v>5</v>
      </c>
      <c r="AV6" s="7">
        <f t="shared" si="17"/>
        <v>79.166666666666657</v>
      </c>
      <c r="AW6" s="6">
        <v>5</v>
      </c>
      <c r="AX6" s="7">
        <f t="shared" si="18"/>
        <v>80</v>
      </c>
      <c r="AY6" s="8">
        <v>5</v>
      </c>
      <c r="AZ6" s="7">
        <f t="shared" si="19"/>
        <v>80.769230769230774</v>
      </c>
      <c r="BA6" s="8">
        <v>5</v>
      </c>
      <c r="BB6" s="7">
        <f t="shared" si="20"/>
        <v>81.481481481481481</v>
      </c>
      <c r="BC6" s="8">
        <v>5</v>
      </c>
      <c r="BD6" s="7">
        <f t="shared" si="21"/>
        <v>82.142857142857139</v>
      </c>
      <c r="BE6" s="8">
        <v>5</v>
      </c>
      <c r="BF6" s="7">
        <f t="shared" si="22"/>
        <v>82.758620689655174</v>
      </c>
      <c r="BG6" s="8">
        <v>5</v>
      </c>
      <c r="BH6" s="7">
        <f t="shared" si="23"/>
        <v>83.333333333333343</v>
      </c>
      <c r="BI6" s="8">
        <v>5</v>
      </c>
      <c r="BJ6" s="7">
        <f t="shared" si="24"/>
        <v>87.179487179487182</v>
      </c>
    </row>
    <row r="7" spans="1:62" x14ac:dyDescent="0.25">
      <c r="A7" s="4">
        <v>6</v>
      </c>
      <c r="B7" s="9"/>
      <c r="C7" s="6">
        <v>6</v>
      </c>
      <c r="D7" s="9"/>
      <c r="E7" s="6">
        <v>6</v>
      </c>
      <c r="F7" s="9"/>
      <c r="G7" s="6">
        <v>6</v>
      </c>
      <c r="H7" s="10"/>
      <c r="I7" s="6">
        <v>6</v>
      </c>
      <c r="J7" s="10"/>
      <c r="K7" s="6">
        <v>6</v>
      </c>
      <c r="L7" s="7">
        <v>1</v>
      </c>
      <c r="M7" s="6">
        <v>6</v>
      </c>
      <c r="N7" s="7">
        <f t="shared" si="0"/>
        <v>14.285714285714292</v>
      </c>
      <c r="O7" s="6">
        <v>6</v>
      </c>
      <c r="P7" s="7">
        <f t="shared" si="2"/>
        <v>25</v>
      </c>
      <c r="Q7" s="6">
        <v>6</v>
      </c>
      <c r="R7" s="7">
        <f t="shared" si="3"/>
        <v>33.333333333333343</v>
      </c>
      <c r="S7" s="6">
        <v>6</v>
      </c>
      <c r="T7" s="7">
        <f t="shared" si="4"/>
        <v>40</v>
      </c>
      <c r="U7" s="6">
        <v>6</v>
      </c>
      <c r="V7" s="7">
        <f t="shared" si="5"/>
        <v>45.45454545454546</v>
      </c>
      <c r="W7" s="6">
        <v>6</v>
      </c>
      <c r="X7" s="7">
        <f t="shared" si="6"/>
        <v>50</v>
      </c>
      <c r="Y7" s="6">
        <v>6</v>
      </c>
      <c r="Z7" s="7">
        <f t="shared" si="7"/>
        <v>53.846153846153847</v>
      </c>
      <c r="AA7" s="6">
        <v>6</v>
      </c>
      <c r="AB7" s="7">
        <f t="shared" si="8"/>
        <v>57.142857142857146</v>
      </c>
      <c r="AC7" s="6">
        <v>6</v>
      </c>
      <c r="AD7" s="7">
        <f t="shared" si="9"/>
        <v>60</v>
      </c>
      <c r="AE7" s="6">
        <v>6</v>
      </c>
      <c r="AF7" s="7">
        <f t="shared" si="10"/>
        <v>62.5</v>
      </c>
      <c r="AG7" s="6">
        <v>6</v>
      </c>
      <c r="AH7" s="7">
        <f t="shared" si="11"/>
        <v>64.705882352941174</v>
      </c>
      <c r="AI7" s="6">
        <v>6</v>
      </c>
      <c r="AJ7" s="7">
        <f t="shared" si="12"/>
        <v>66.666666666666671</v>
      </c>
      <c r="AK7" s="6">
        <v>6</v>
      </c>
      <c r="AL7" s="7">
        <f t="shared" si="13"/>
        <v>68.421052631578945</v>
      </c>
      <c r="AM7" s="6">
        <v>6</v>
      </c>
      <c r="AN7" s="7">
        <f t="shared" si="14"/>
        <v>70</v>
      </c>
      <c r="AO7" s="6">
        <v>6</v>
      </c>
      <c r="AP7" s="7">
        <f t="shared" si="15"/>
        <v>71.428571428571431</v>
      </c>
      <c r="AQ7" s="6">
        <v>6</v>
      </c>
      <c r="AR7" s="7">
        <f t="shared" si="1"/>
        <v>72.727272727272734</v>
      </c>
      <c r="AS7" s="6">
        <v>6</v>
      </c>
      <c r="AT7" s="7">
        <f t="shared" si="16"/>
        <v>73.913043478260875</v>
      </c>
      <c r="AU7" s="6">
        <v>6</v>
      </c>
      <c r="AV7" s="7">
        <f t="shared" si="17"/>
        <v>75</v>
      </c>
      <c r="AW7" s="6">
        <v>6</v>
      </c>
      <c r="AX7" s="7">
        <f t="shared" si="18"/>
        <v>76</v>
      </c>
      <c r="AY7" s="8">
        <v>6</v>
      </c>
      <c r="AZ7" s="7">
        <f t="shared" si="19"/>
        <v>76.92307692307692</v>
      </c>
      <c r="BA7" s="8">
        <v>6</v>
      </c>
      <c r="BB7" s="7">
        <f t="shared" si="20"/>
        <v>77.777777777777771</v>
      </c>
      <c r="BC7" s="8">
        <v>6</v>
      </c>
      <c r="BD7" s="7">
        <f t="shared" si="21"/>
        <v>78.571428571428569</v>
      </c>
      <c r="BE7" s="8">
        <v>6</v>
      </c>
      <c r="BF7" s="7">
        <f t="shared" si="22"/>
        <v>79.310344827586206</v>
      </c>
      <c r="BG7" s="8">
        <v>6</v>
      </c>
      <c r="BH7" s="7">
        <f t="shared" si="23"/>
        <v>80</v>
      </c>
      <c r="BI7" s="8">
        <v>6</v>
      </c>
      <c r="BJ7" s="7">
        <f t="shared" si="24"/>
        <v>84.615384615384613</v>
      </c>
    </row>
    <row r="8" spans="1:62" x14ac:dyDescent="0.25">
      <c r="A8" s="4">
        <v>7</v>
      </c>
      <c r="B8" s="9"/>
      <c r="C8" s="6">
        <v>7</v>
      </c>
      <c r="D8" s="9"/>
      <c r="E8" s="6">
        <v>7</v>
      </c>
      <c r="F8" s="9"/>
      <c r="G8" s="6">
        <v>7</v>
      </c>
      <c r="H8" s="10"/>
      <c r="I8" s="6">
        <v>7</v>
      </c>
      <c r="J8" s="10"/>
      <c r="K8" s="6">
        <v>7</v>
      </c>
      <c r="L8" s="11"/>
      <c r="M8" s="6">
        <v>7</v>
      </c>
      <c r="N8" s="7">
        <v>1</v>
      </c>
      <c r="O8" s="6">
        <v>7</v>
      </c>
      <c r="P8" s="7">
        <f t="shared" si="2"/>
        <v>12.5</v>
      </c>
      <c r="Q8" s="6">
        <v>7</v>
      </c>
      <c r="R8" s="7">
        <f t="shared" si="3"/>
        <v>22.222222222222214</v>
      </c>
      <c r="S8" s="6">
        <v>7</v>
      </c>
      <c r="T8" s="7">
        <f t="shared" si="4"/>
        <v>30</v>
      </c>
      <c r="U8" s="6">
        <v>7</v>
      </c>
      <c r="V8" s="7">
        <f t="shared" si="5"/>
        <v>36.363636363636367</v>
      </c>
      <c r="W8" s="6">
        <v>7</v>
      </c>
      <c r="X8" s="7">
        <f t="shared" si="6"/>
        <v>41.666666666666664</v>
      </c>
      <c r="Y8" s="6">
        <v>7</v>
      </c>
      <c r="Z8" s="7">
        <f t="shared" si="7"/>
        <v>46.153846153846153</v>
      </c>
      <c r="AA8" s="6">
        <v>7</v>
      </c>
      <c r="AB8" s="7">
        <f t="shared" si="8"/>
        <v>50</v>
      </c>
      <c r="AC8" s="6">
        <v>7</v>
      </c>
      <c r="AD8" s="7">
        <f t="shared" si="9"/>
        <v>53.333333333333336</v>
      </c>
      <c r="AE8" s="6">
        <v>7</v>
      </c>
      <c r="AF8" s="7">
        <f t="shared" si="10"/>
        <v>56.25</v>
      </c>
      <c r="AG8" s="6">
        <v>7</v>
      </c>
      <c r="AH8" s="7">
        <f t="shared" si="11"/>
        <v>58.82352941176471</v>
      </c>
      <c r="AI8" s="6">
        <v>7</v>
      </c>
      <c r="AJ8" s="7">
        <f t="shared" si="12"/>
        <v>61.111111111111107</v>
      </c>
      <c r="AK8" s="6">
        <v>7</v>
      </c>
      <c r="AL8" s="7">
        <f t="shared" si="13"/>
        <v>63.15789473684211</v>
      </c>
      <c r="AM8" s="6">
        <v>7</v>
      </c>
      <c r="AN8" s="7">
        <f t="shared" si="14"/>
        <v>65</v>
      </c>
      <c r="AO8" s="6">
        <v>7</v>
      </c>
      <c r="AP8" s="7">
        <f t="shared" si="15"/>
        <v>66.666666666666671</v>
      </c>
      <c r="AQ8" s="6">
        <v>7</v>
      </c>
      <c r="AR8" s="7">
        <f t="shared" si="1"/>
        <v>68.181818181818187</v>
      </c>
      <c r="AS8" s="6">
        <v>7</v>
      </c>
      <c r="AT8" s="7">
        <f t="shared" si="16"/>
        <v>69.565217391304344</v>
      </c>
      <c r="AU8" s="6">
        <v>7</v>
      </c>
      <c r="AV8" s="7">
        <f t="shared" si="17"/>
        <v>70.833333333333329</v>
      </c>
      <c r="AW8" s="6">
        <v>7</v>
      </c>
      <c r="AX8" s="7">
        <f t="shared" si="18"/>
        <v>72</v>
      </c>
      <c r="AY8" s="8">
        <v>7</v>
      </c>
      <c r="AZ8" s="7">
        <f t="shared" si="19"/>
        <v>73.07692307692308</v>
      </c>
      <c r="BA8" s="8">
        <v>7</v>
      </c>
      <c r="BB8" s="7">
        <f t="shared" si="20"/>
        <v>74.074074074074076</v>
      </c>
      <c r="BC8" s="8">
        <v>7</v>
      </c>
      <c r="BD8" s="7">
        <f t="shared" si="21"/>
        <v>75</v>
      </c>
      <c r="BE8" s="8">
        <v>7</v>
      </c>
      <c r="BF8" s="7">
        <f t="shared" si="22"/>
        <v>75.862068965517238</v>
      </c>
      <c r="BG8" s="8">
        <v>7</v>
      </c>
      <c r="BH8" s="7">
        <f t="shared" si="23"/>
        <v>76.666666666666671</v>
      </c>
      <c r="BI8" s="8">
        <v>7</v>
      </c>
      <c r="BJ8" s="7">
        <f t="shared" si="24"/>
        <v>82.051282051282044</v>
      </c>
    </row>
    <row r="9" spans="1:62" x14ac:dyDescent="0.25">
      <c r="A9" s="4">
        <v>8</v>
      </c>
      <c r="B9" s="9"/>
      <c r="C9" s="6">
        <v>8</v>
      </c>
      <c r="D9" s="9"/>
      <c r="E9" s="6">
        <v>8</v>
      </c>
      <c r="F9" s="9"/>
      <c r="G9" s="6">
        <v>8</v>
      </c>
      <c r="H9" s="10"/>
      <c r="I9" s="6">
        <v>8</v>
      </c>
      <c r="J9" s="10"/>
      <c r="K9" s="6">
        <v>8</v>
      </c>
      <c r="L9" s="11"/>
      <c r="M9" s="6">
        <v>8</v>
      </c>
      <c r="N9" s="10"/>
      <c r="O9" s="6">
        <v>8</v>
      </c>
      <c r="P9" s="7">
        <v>1</v>
      </c>
      <c r="Q9" s="6">
        <v>8</v>
      </c>
      <c r="R9" s="7">
        <f t="shared" si="3"/>
        <v>11.111111111111114</v>
      </c>
      <c r="S9" s="6">
        <v>8</v>
      </c>
      <c r="T9" s="7">
        <f t="shared" si="4"/>
        <v>20</v>
      </c>
      <c r="U9" s="6">
        <v>8</v>
      </c>
      <c r="V9" s="7">
        <f t="shared" si="5"/>
        <v>27.272727272727266</v>
      </c>
      <c r="W9" s="6">
        <v>8</v>
      </c>
      <c r="X9" s="7">
        <f t="shared" si="6"/>
        <v>33.333333333333343</v>
      </c>
      <c r="Y9" s="6">
        <v>8</v>
      </c>
      <c r="Z9" s="7">
        <f t="shared" si="7"/>
        <v>38.46153846153846</v>
      </c>
      <c r="AA9" s="6">
        <v>8</v>
      </c>
      <c r="AB9" s="7">
        <f t="shared" si="8"/>
        <v>42.857142857142861</v>
      </c>
      <c r="AC9" s="6">
        <v>8</v>
      </c>
      <c r="AD9" s="7">
        <f t="shared" si="9"/>
        <v>46.666666666666664</v>
      </c>
      <c r="AE9" s="6">
        <v>8</v>
      </c>
      <c r="AF9" s="7">
        <f t="shared" si="10"/>
        <v>50</v>
      </c>
      <c r="AG9" s="6">
        <v>8</v>
      </c>
      <c r="AH9" s="7">
        <f t="shared" si="11"/>
        <v>52.941176470588239</v>
      </c>
      <c r="AI9" s="6">
        <v>8</v>
      </c>
      <c r="AJ9" s="7">
        <f t="shared" si="12"/>
        <v>55.555555555555557</v>
      </c>
      <c r="AK9" s="6">
        <v>8</v>
      </c>
      <c r="AL9" s="7">
        <f t="shared" si="13"/>
        <v>57.894736842105267</v>
      </c>
      <c r="AM9" s="6">
        <v>8</v>
      </c>
      <c r="AN9" s="7">
        <f t="shared" si="14"/>
        <v>60</v>
      </c>
      <c r="AO9" s="6">
        <v>8</v>
      </c>
      <c r="AP9" s="7">
        <f t="shared" si="15"/>
        <v>61.904761904761905</v>
      </c>
      <c r="AQ9" s="6">
        <v>8</v>
      </c>
      <c r="AR9" s="7">
        <f t="shared" si="1"/>
        <v>63.636363636363633</v>
      </c>
      <c r="AS9" s="6">
        <v>8</v>
      </c>
      <c r="AT9" s="7">
        <f t="shared" si="16"/>
        <v>65.217391304347828</v>
      </c>
      <c r="AU9" s="6">
        <v>8</v>
      </c>
      <c r="AV9" s="7">
        <f t="shared" si="17"/>
        <v>66.666666666666671</v>
      </c>
      <c r="AW9" s="6">
        <v>8</v>
      </c>
      <c r="AX9" s="7">
        <f t="shared" si="18"/>
        <v>68</v>
      </c>
      <c r="AY9" s="8">
        <v>8</v>
      </c>
      <c r="AZ9" s="7">
        <f t="shared" si="19"/>
        <v>69.230769230769226</v>
      </c>
      <c r="BA9" s="8">
        <v>8</v>
      </c>
      <c r="BB9" s="7">
        <f t="shared" si="20"/>
        <v>70.370370370370381</v>
      </c>
      <c r="BC9" s="8">
        <v>8</v>
      </c>
      <c r="BD9" s="7">
        <f t="shared" si="21"/>
        <v>71.428571428571431</v>
      </c>
      <c r="BE9" s="8">
        <v>8</v>
      </c>
      <c r="BF9" s="7">
        <f t="shared" si="22"/>
        <v>72.413793103448285</v>
      </c>
      <c r="BG9" s="8">
        <v>8</v>
      </c>
      <c r="BH9" s="7">
        <f t="shared" si="23"/>
        <v>73.333333333333329</v>
      </c>
      <c r="BI9" s="8">
        <v>8</v>
      </c>
      <c r="BJ9" s="7">
        <f t="shared" si="24"/>
        <v>79.487179487179489</v>
      </c>
    </row>
    <row r="10" spans="1:62" x14ac:dyDescent="0.25">
      <c r="A10" s="4">
        <v>9</v>
      </c>
      <c r="B10" s="9"/>
      <c r="C10" s="6">
        <v>9</v>
      </c>
      <c r="D10" s="9"/>
      <c r="E10" s="6">
        <v>9</v>
      </c>
      <c r="F10" s="9"/>
      <c r="G10" s="6">
        <v>9</v>
      </c>
      <c r="H10" s="10"/>
      <c r="I10" s="6">
        <v>9</v>
      </c>
      <c r="J10" s="10"/>
      <c r="K10" s="6">
        <v>9</v>
      </c>
      <c r="L10" s="11"/>
      <c r="M10" s="6">
        <v>8</v>
      </c>
      <c r="N10" s="10"/>
      <c r="O10" s="6">
        <v>9</v>
      </c>
      <c r="P10" s="10"/>
      <c r="Q10" s="6">
        <v>9</v>
      </c>
      <c r="R10" s="7">
        <v>1</v>
      </c>
      <c r="S10" s="6">
        <v>9</v>
      </c>
      <c r="T10" s="7">
        <f t="shared" si="4"/>
        <v>10</v>
      </c>
      <c r="U10" s="6">
        <v>9</v>
      </c>
      <c r="V10" s="7">
        <f t="shared" si="5"/>
        <v>18.181818181818173</v>
      </c>
      <c r="W10" s="6">
        <v>9</v>
      </c>
      <c r="X10" s="7">
        <f t="shared" si="6"/>
        <v>25</v>
      </c>
      <c r="Y10" s="6">
        <v>9</v>
      </c>
      <c r="Z10" s="7">
        <f t="shared" si="7"/>
        <v>30.769230769230774</v>
      </c>
      <c r="AA10" s="6">
        <v>9</v>
      </c>
      <c r="AB10" s="7">
        <f t="shared" si="8"/>
        <v>35.714285714285708</v>
      </c>
      <c r="AC10" s="6">
        <v>9</v>
      </c>
      <c r="AD10" s="7">
        <f t="shared" si="9"/>
        <v>40</v>
      </c>
      <c r="AE10" s="6">
        <v>9</v>
      </c>
      <c r="AF10" s="7">
        <f t="shared" si="10"/>
        <v>43.75</v>
      </c>
      <c r="AG10" s="6">
        <v>9</v>
      </c>
      <c r="AH10" s="7">
        <f t="shared" si="11"/>
        <v>47.058823529411761</v>
      </c>
      <c r="AI10" s="6">
        <v>9</v>
      </c>
      <c r="AJ10" s="7">
        <f t="shared" si="12"/>
        <v>50</v>
      </c>
      <c r="AK10" s="6">
        <v>9</v>
      </c>
      <c r="AL10" s="7">
        <f t="shared" si="13"/>
        <v>52.631578947368425</v>
      </c>
      <c r="AM10" s="6">
        <v>9</v>
      </c>
      <c r="AN10" s="7">
        <f t="shared" si="14"/>
        <v>55</v>
      </c>
      <c r="AO10" s="6">
        <v>9</v>
      </c>
      <c r="AP10" s="7">
        <f t="shared" si="15"/>
        <v>57.142857142857146</v>
      </c>
      <c r="AQ10" s="6">
        <v>9</v>
      </c>
      <c r="AR10" s="7">
        <f t="shared" si="1"/>
        <v>59.090909090909086</v>
      </c>
      <c r="AS10" s="6">
        <v>9</v>
      </c>
      <c r="AT10" s="7">
        <f t="shared" si="16"/>
        <v>60.869565217391305</v>
      </c>
      <c r="AU10" s="6">
        <v>9</v>
      </c>
      <c r="AV10" s="7">
        <f t="shared" si="17"/>
        <v>62.5</v>
      </c>
      <c r="AW10" s="6">
        <v>9</v>
      </c>
      <c r="AX10" s="7">
        <f t="shared" si="18"/>
        <v>64</v>
      </c>
      <c r="AY10" s="8">
        <v>9</v>
      </c>
      <c r="AZ10" s="7">
        <f t="shared" si="19"/>
        <v>65.384615384615387</v>
      </c>
      <c r="BA10" s="8">
        <v>9</v>
      </c>
      <c r="BB10" s="7">
        <f t="shared" si="20"/>
        <v>66.666666666666671</v>
      </c>
      <c r="BC10" s="8">
        <v>9</v>
      </c>
      <c r="BD10" s="7">
        <f t="shared" si="21"/>
        <v>67.857142857142861</v>
      </c>
      <c r="BE10" s="8">
        <v>9</v>
      </c>
      <c r="BF10" s="7">
        <f t="shared" si="22"/>
        <v>68.965517241379303</v>
      </c>
      <c r="BG10" s="8">
        <v>9</v>
      </c>
      <c r="BH10" s="7">
        <f t="shared" si="23"/>
        <v>70</v>
      </c>
      <c r="BI10" s="8">
        <v>9</v>
      </c>
      <c r="BJ10" s="7">
        <f t="shared" si="24"/>
        <v>76.92307692307692</v>
      </c>
    </row>
    <row r="11" spans="1:62" x14ac:dyDescent="0.25">
      <c r="A11" s="4">
        <v>10</v>
      </c>
      <c r="B11" s="9"/>
      <c r="C11" s="6">
        <v>10</v>
      </c>
      <c r="D11" s="9"/>
      <c r="E11" s="6">
        <v>10</v>
      </c>
      <c r="F11" s="9"/>
      <c r="G11" s="6">
        <v>10</v>
      </c>
      <c r="H11" s="10"/>
      <c r="I11" s="6">
        <v>10</v>
      </c>
      <c r="J11" s="10"/>
      <c r="K11" s="6">
        <v>10</v>
      </c>
      <c r="L11" s="11"/>
      <c r="M11" s="6">
        <v>8</v>
      </c>
      <c r="N11" s="10"/>
      <c r="O11" s="6">
        <v>10</v>
      </c>
      <c r="P11" s="10"/>
      <c r="Q11" s="6">
        <v>10</v>
      </c>
      <c r="R11" s="10"/>
      <c r="S11" s="6">
        <v>10</v>
      </c>
      <c r="T11" s="7">
        <v>1</v>
      </c>
      <c r="U11" s="6">
        <v>10</v>
      </c>
      <c r="V11" s="7">
        <f t="shared" si="5"/>
        <v>9.0909090909090935</v>
      </c>
      <c r="W11" s="6">
        <v>10</v>
      </c>
      <c r="X11" s="7">
        <f t="shared" si="6"/>
        <v>16.666666666666657</v>
      </c>
      <c r="Y11" s="6">
        <v>10</v>
      </c>
      <c r="Z11" s="7">
        <f t="shared" si="7"/>
        <v>23.076923076923066</v>
      </c>
      <c r="AA11" s="6">
        <v>10</v>
      </c>
      <c r="AB11" s="7">
        <f t="shared" si="8"/>
        <v>28.571428571428569</v>
      </c>
      <c r="AC11" s="6">
        <v>10</v>
      </c>
      <c r="AD11" s="7">
        <f t="shared" si="9"/>
        <v>33.333333333333343</v>
      </c>
      <c r="AE11" s="6">
        <v>10</v>
      </c>
      <c r="AF11" s="7">
        <f t="shared" si="10"/>
        <v>37.5</v>
      </c>
      <c r="AG11" s="6">
        <v>10</v>
      </c>
      <c r="AH11" s="7">
        <f t="shared" si="11"/>
        <v>41.17647058823529</v>
      </c>
      <c r="AI11" s="6">
        <v>10</v>
      </c>
      <c r="AJ11" s="7">
        <f t="shared" si="12"/>
        <v>44.444444444444443</v>
      </c>
      <c r="AK11" s="6">
        <v>10</v>
      </c>
      <c r="AL11" s="7">
        <f t="shared" si="13"/>
        <v>47.368421052631582</v>
      </c>
      <c r="AM11" s="6">
        <v>10</v>
      </c>
      <c r="AN11" s="7">
        <f t="shared" si="14"/>
        <v>50</v>
      </c>
      <c r="AO11" s="6">
        <v>10</v>
      </c>
      <c r="AP11" s="7">
        <f t="shared" si="15"/>
        <v>52.380952380952387</v>
      </c>
      <c r="AQ11" s="6">
        <v>10</v>
      </c>
      <c r="AR11" s="7">
        <f t="shared" si="1"/>
        <v>54.545454545454547</v>
      </c>
      <c r="AS11" s="6">
        <v>10</v>
      </c>
      <c r="AT11" s="7">
        <f t="shared" si="16"/>
        <v>56.521739130434781</v>
      </c>
      <c r="AU11" s="6">
        <v>10</v>
      </c>
      <c r="AV11" s="7">
        <f t="shared" si="17"/>
        <v>58.333333333333329</v>
      </c>
      <c r="AW11" s="6">
        <v>10</v>
      </c>
      <c r="AX11" s="7">
        <f t="shared" si="18"/>
        <v>60</v>
      </c>
      <c r="AY11" s="8">
        <v>10</v>
      </c>
      <c r="AZ11" s="7">
        <f t="shared" si="19"/>
        <v>61.538461538461533</v>
      </c>
      <c r="BA11" s="8">
        <v>10</v>
      </c>
      <c r="BB11" s="7">
        <f t="shared" si="20"/>
        <v>62.962962962962962</v>
      </c>
      <c r="BC11" s="8">
        <v>10</v>
      </c>
      <c r="BD11" s="7">
        <f t="shared" si="21"/>
        <v>64.285714285714278</v>
      </c>
      <c r="BE11" s="8">
        <v>10</v>
      </c>
      <c r="BF11" s="7">
        <f t="shared" si="22"/>
        <v>65.517241379310349</v>
      </c>
      <c r="BG11" s="8">
        <v>10</v>
      </c>
      <c r="BH11" s="7">
        <f t="shared" si="23"/>
        <v>66.666666666666671</v>
      </c>
      <c r="BI11" s="8">
        <v>10</v>
      </c>
      <c r="BJ11" s="7">
        <f t="shared" si="24"/>
        <v>74.358974358974365</v>
      </c>
    </row>
    <row r="12" spans="1:62" x14ac:dyDescent="0.25">
      <c r="A12" s="4">
        <v>11</v>
      </c>
      <c r="B12" s="9"/>
      <c r="C12" s="6">
        <v>11</v>
      </c>
      <c r="D12" s="9"/>
      <c r="E12" s="6">
        <v>11</v>
      </c>
      <c r="F12" s="9"/>
      <c r="G12" s="6">
        <v>11</v>
      </c>
      <c r="H12" s="10"/>
      <c r="I12" s="12">
        <v>11</v>
      </c>
      <c r="J12" s="13"/>
      <c r="K12" s="6">
        <v>11</v>
      </c>
      <c r="L12" s="14"/>
      <c r="M12" s="6">
        <v>8</v>
      </c>
      <c r="N12" s="15"/>
      <c r="O12" s="16">
        <v>11</v>
      </c>
      <c r="P12" s="10"/>
      <c r="Q12" s="6">
        <v>11</v>
      </c>
      <c r="R12" s="10"/>
      <c r="S12" s="6">
        <v>11</v>
      </c>
      <c r="T12" s="10"/>
      <c r="U12" s="6">
        <v>11</v>
      </c>
      <c r="V12" s="7">
        <v>1</v>
      </c>
      <c r="W12" s="6">
        <v>11</v>
      </c>
      <c r="X12" s="7">
        <f t="shared" si="6"/>
        <v>8.3333333333333428</v>
      </c>
      <c r="Y12" s="6">
        <v>11</v>
      </c>
      <c r="Z12" s="7">
        <f t="shared" si="7"/>
        <v>15.384615384615387</v>
      </c>
      <c r="AA12" s="6">
        <v>11</v>
      </c>
      <c r="AB12" s="7">
        <f t="shared" si="8"/>
        <v>21.428571428571431</v>
      </c>
      <c r="AC12" s="6">
        <v>11</v>
      </c>
      <c r="AD12" s="7">
        <f t="shared" si="9"/>
        <v>26.666666666666671</v>
      </c>
      <c r="AE12" s="6">
        <v>11</v>
      </c>
      <c r="AF12" s="7">
        <f t="shared" si="10"/>
        <v>31.25</v>
      </c>
      <c r="AG12" s="6">
        <v>11</v>
      </c>
      <c r="AH12" s="7">
        <f t="shared" si="11"/>
        <v>35.294117647058826</v>
      </c>
      <c r="AI12" s="6">
        <v>11</v>
      </c>
      <c r="AJ12" s="7">
        <f t="shared" si="12"/>
        <v>38.888888888888886</v>
      </c>
      <c r="AK12" s="6">
        <v>11</v>
      </c>
      <c r="AL12" s="7">
        <f t="shared" si="13"/>
        <v>42.105263157894733</v>
      </c>
      <c r="AM12" s="6">
        <v>11</v>
      </c>
      <c r="AN12" s="7">
        <f t="shared" si="14"/>
        <v>44.999999999999993</v>
      </c>
      <c r="AO12" s="6">
        <v>11</v>
      </c>
      <c r="AP12" s="7">
        <f t="shared" si="15"/>
        <v>47.619047619047613</v>
      </c>
      <c r="AQ12" s="6">
        <v>11</v>
      </c>
      <c r="AR12" s="7">
        <f t="shared" si="1"/>
        <v>50</v>
      </c>
      <c r="AS12" s="6">
        <v>11</v>
      </c>
      <c r="AT12" s="7">
        <f t="shared" si="16"/>
        <v>52.173913043478258</v>
      </c>
      <c r="AU12" s="6">
        <v>11</v>
      </c>
      <c r="AV12" s="7">
        <f t="shared" si="17"/>
        <v>54.166666666666671</v>
      </c>
      <c r="AW12" s="6">
        <v>11</v>
      </c>
      <c r="AX12" s="7">
        <f t="shared" si="18"/>
        <v>56</v>
      </c>
      <c r="AY12" s="8">
        <v>11</v>
      </c>
      <c r="AZ12" s="7">
        <f t="shared" si="19"/>
        <v>57.692307692307693</v>
      </c>
      <c r="BA12" s="8">
        <v>11</v>
      </c>
      <c r="BB12" s="7">
        <f t="shared" si="20"/>
        <v>59.25925925925926</v>
      </c>
      <c r="BC12" s="8">
        <v>11</v>
      </c>
      <c r="BD12" s="7">
        <f t="shared" si="21"/>
        <v>60.714285714285715</v>
      </c>
      <c r="BE12" s="8">
        <v>11</v>
      </c>
      <c r="BF12" s="7">
        <f t="shared" si="22"/>
        <v>62.068965517241381</v>
      </c>
      <c r="BG12" s="8">
        <v>11</v>
      </c>
      <c r="BH12" s="7">
        <f t="shared" si="23"/>
        <v>63.333333333333336</v>
      </c>
      <c r="BI12" s="8">
        <v>11</v>
      </c>
      <c r="BJ12" s="7">
        <f t="shared" si="24"/>
        <v>71.794871794871796</v>
      </c>
    </row>
    <row r="13" spans="1:62" x14ac:dyDescent="0.25">
      <c r="A13" s="4">
        <v>12</v>
      </c>
      <c r="B13" s="9"/>
      <c r="C13" s="6">
        <v>12</v>
      </c>
      <c r="D13" s="9"/>
      <c r="E13" s="6">
        <v>12</v>
      </c>
      <c r="F13" s="9"/>
      <c r="G13" s="6">
        <v>12</v>
      </c>
      <c r="H13" s="10"/>
      <c r="I13" s="12">
        <v>12</v>
      </c>
      <c r="J13" s="17"/>
      <c r="K13" s="6">
        <v>12</v>
      </c>
      <c r="L13" s="18"/>
      <c r="M13" s="6">
        <v>8</v>
      </c>
      <c r="N13" s="19"/>
      <c r="O13" s="16">
        <v>12</v>
      </c>
      <c r="P13" s="10"/>
      <c r="Q13" s="6">
        <v>12</v>
      </c>
      <c r="R13" s="10"/>
      <c r="S13" s="6">
        <v>12</v>
      </c>
      <c r="T13" s="10"/>
      <c r="U13" s="6">
        <v>12</v>
      </c>
      <c r="V13" s="20"/>
      <c r="W13" s="6">
        <v>12</v>
      </c>
      <c r="X13" s="7">
        <v>1</v>
      </c>
      <c r="Y13" s="6">
        <v>12</v>
      </c>
      <c r="Z13" s="7">
        <f t="shared" si="7"/>
        <v>7.6923076923076934</v>
      </c>
      <c r="AA13" s="6">
        <v>12</v>
      </c>
      <c r="AB13" s="7">
        <f t="shared" si="8"/>
        <v>14.285714285714292</v>
      </c>
      <c r="AC13" s="6">
        <v>12</v>
      </c>
      <c r="AD13" s="7">
        <f t="shared" si="9"/>
        <v>20</v>
      </c>
      <c r="AE13" s="6">
        <v>12</v>
      </c>
      <c r="AF13" s="7">
        <f t="shared" si="10"/>
        <v>25</v>
      </c>
      <c r="AG13" s="6">
        <v>12</v>
      </c>
      <c r="AH13" s="7">
        <f t="shared" si="11"/>
        <v>29.411764705882348</v>
      </c>
      <c r="AI13" s="6">
        <v>12</v>
      </c>
      <c r="AJ13" s="7">
        <f t="shared" si="12"/>
        <v>33.333333333333343</v>
      </c>
      <c r="AK13" s="6">
        <v>12</v>
      </c>
      <c r="AL13" s="7">
        <f t="shared" si="13"/>
        <v>36.842105263157897</v>
      </c>
      <c r="AM13" s="6">
        <v>12</v>
      </c>
      <c r="AN13" s="7">
        <f t="shared" si="14"/>
        <v>40</v>
      </c>
      <c r="AO13" s="6">
        <v>12</v>
      </c>
      <c r="AP13" s="7">
        <f t="shared" si="15"/>
        <v>42.857142857142861</v>
      </c>
      <c r="AQ13" s="6">
        <v>12</v>
      </c>
      <c r="AR13" s="7">
        <f t="shared" si="1"/>
        <v>45.45454545454546</v>
      </c>
      <c r="AS13" s="6">
        <v>12</v>
      </c>
      <c r="AT13" s="7">
        <f t="shared" si="16"/>
        <v>47.826086956521742</v>
      </c>
      <c r="AU13" s="6">
        <v>12</v>
      </c>
      <c r="AV13" s="7">
        <f t="shared" si="17"/>
        <v>50</v>
      </c>
      <c r="AW13" s="6">
        <v>12</v>
      </c>
      <c r="AX13" s="7">
        <f t="shared" si="18"/>
        <v>52</v>
      </c>
      <c r="AY13" s="8">
        <v>12</v>
      </c>
      <c r="AZ13" s="7">
        <f t="shared" si="19"/>
        <v>53.846153846153847</v>
      </c>
      <c r="BA13" s="8">
        <v>12</v>
      </c>
      <c r="BB13" s="7">
        <f t="shared" si="20"/>
        <v>55.555555555555557</v>
      </c>
      <c r="BC13" s="8">
        <v>12</v>
      </c>
      <c r="BD13" s="7">
        <f t="shared" si="21"/>
        <v>57.142857142857146</v>
      </c>
      <c r="BE13" s="8">
        <v>12</v>
      </c>
      <c r="BF13" s="7">
        <f t="shared" si="22"/>
        <v>58.620689655172413</v>
      </c>
      <c r="BG13" s="8">
        <v>12</v>
      </c>
      <c r="BH13" s="7">
        <f t="shared" si="23"/>
        <v>60</v>
      </c>
      <c r="BI13" s="8">
        <v>12</v>
      </c>
      <c r="BJ13" s="7">
        <f t="shared" si="24"/>
        <v>69.230769230769226</v>
      </c>
    </row>
    <row r="14" spans="1:62" x14ac:dyDescent="0.25">
      <c r="A14" s="4">
        <v>13</v>
      </c>
      <c r="B14" s="9"/>
      <c r="C14" s="6">
        <v>13</v>
      </c>
      <c r="D14" s="9"/>
      <c r="E14" s="6">
        <v>13</v>
      </c>
      <c r="F14" s="9"/>
      <c r="G14" s="6">
        <v>13</v>
      </c>
      <c r="H14" s="10"/>
      <c r="I14" s="6">
        <v>13</v>
      </c>
      <c r="J14" s="21"/>
      <c r="K14" s="6">
        <v>13</v>
      </c>
      <c r="L14" s="22"/>
      <c r="M14" s="6">
        <v>8</v>
      </c>
      <c r="N14" s="21"/>
      <c r="O14" s="6">
        <v>13</v>
      </c>
      <c r="P14" s="10"/>
      <c r="Q14" s="6">
        <v>13</v>
      </c>
      <c r="R14" s="10"/>
      <c r="S14" s="6">
        <v>13</v>
      </c>
      <c r="T14" s="10"/>
      <c r="U14" s="6">
        <v>13</v>
      </c>
      <c r="V14" s="20"/>
      <c r="W14" s="6">
        <v>13</v>
      </c>
      <c r="X14" s="20"/>
      <c r="Y14" s="6">
        <v>13</v>
      </c>
      <c r="Z14" s="7">
        <v>1</v>
      </c>
      <c r="AA14" s="6">
        <v>13</v>
      </c>
      <c r="AB14" s="7">
        <f t="shared" si="8"/>
        <v>7.1428571428571388</v>
      </c>
      <c r="AC14" s="6">
        <v>13</v>
      </c>
      <c r="AD14" s="7">
        <f t="shared" si="9"/>
        <v>13.333333333333329</v>
      </c>
      <c r="AE14" s="6">
        <v>13</v>
      </c>
      <c r="AF14" s="7">
        <f t="shared" si="10"/>
        <v>18.75</v>
      </c>
      <c r="AG14" s="6">
        <v>13</v>
      </c>
      <c r="AH14" s="7">
        <f t="shared" si="11"/>
        <v>23.529411764705884</v>
      </c>
      <c r="AI14" s="6">
        <v>13</v>
      </c>
      <c r="AJ14" s="7">
        <f t="shared" si="12"/>
        <v>27.777777777777786</v>
      </c>
      <c r="AK14" s="6">
        <v>13</v>
      </c>
      <c r="AL14" s="7">
        <f t="shared" si="13"/>
        <v>31.578947368421055</v>
      </c>
      <c r="AM14" s="6">
        <v>13</v>
      </c>
      <c r="AN14" s="7">
        <f t="shared" si="14"/>
        <v>35</v>
      </c>
      <c r="AO14" s="6">
        <v>13</v>
      </c>
      <c r="AP14" s="7">
        <f t="shared" si="15"/>
        <v>38.095238095238095</v>
      </c>
      <c r="AQ14" s="6">
        <v>13</v>
      </c>
      <c r="AR14" s="7">
        <f t="shared" si="1"/>
        <v>40.909090909090907</v>
      </c>
      <c r="AS14" s="6">
        <v>13</v>
      </c>
      <c r="AT14" s="7">
        <f t="shared" si="16"/>
        <v>43.478260869565219</v>
      </c>
      <c r="AU14" s="6">
        <v>13</v>
      </c>
      <c r="AV14" s="7">
        <f t="shared" si="17"/>
        <v>45.833333333333336</v>
      </c>
      <c r="AW14" s="6">
        <v>13</v>
      </c>
      <c r="AX14" s="7">
        <f t="shared" si="18"/>
        <v>48</v>
      </c>
      <c r="AY14" s="8">
        <v>13</v>
      </c>
      <c r="AZ14" s="7">
        <f t="shared" si="19"/>
        <v>50</v>
      </c>
      <c r="BA14" s="8">
        <v>13</v>
      </c>
      <c r="BB14" s="7">
        <f t="shared" si="20"/>
        <v>51.851851851851855</v>
      </c>
      <c r="BC14" s="8">
        <v>13</v>
      </c>
      <c r="BD14" s="7">
        <f t="shared" si="21"/>
        <v>53.571428571428569</v>
      </c>
      <c r="BE14" s="8">
        <v>13</v>
      </c>
      <c r="BF14" s="7">
        <f t="shared" si="22"/>
        <v>55.172413793103445</v>
      </c>
      <c r="BG14" s="8">
        <v>13</v>
      </c>
      <c r="BH14" s="7">
        <f t="shared" si="23"/>
        <v>56.666666666666664</v>
      </c>
      <c r="BI14" s="8">
        <v>13</v>
      </c>
      <c r="BJ14" s="7">
        <f t="shared" si="24"/>
        <v>66.666666666666671</v>
      </c>
    </row>
    <row r="15" spans="1:62" x14ac:dyDescent="0.25">
      <c r="A15" s="4">
        <v>14</v>
      </c>
      <c r="B15" s="9"/>
      <c r="C15" s="6">
        <v>14</v>
      </c>
      <c r="D15" s="9"/>
      <c r="E15" s="6">
        <v>14</v>
      </c>
      <c r="F15" s="9"/>
      <c r="G15" s="6">
        <v>14</v>
      </c>
      <c r="H15" s="10"/>
      <c r="I15" s="6">
        <v>14</v>
      </c>
      <c r="J15" s="10"/>
      <c r="K15" s="6">
        <v>14</v>
      </c>
      <c r="L15" s="11"/>
      <c r="M15" s="6">
        <v>8</v>
      </c>
      <c r="N15" s="10"/>
      <c r="O15" s="6">
        <v>14</v>
      </c>
      <c r="P15" s="10"/>
      <c r="Q15" s="6">
        <v>14</v>
      </c>
      <c r="R15" s="10"/>
      <c r="S15" s="6">
        <v>14</v>
      </c>
      <c r="T15" s="10"/>
      <c r="U15" s="6">
        <v>14</v>
      </c>
      <c r="V15" s="20"/>
      <c r="W15" s="6">
        <v>14</v>
      </c>
      <c r="X15" s="20"/>
      <c r="Y15" s="6">
        <v>14</v>
      </c>
      <c r="Z15" s="20"/>
      <c r="AA15" s="6">
        <v>14</v>
      </c>
      <c r="AB15" s="7">
        <v>1</v>
      </c>
      <c r="AC15" s="6">
        <v>14</v>
      </c>
      <c r="AD15" s="7">
        <f t="shared" si="9"/>
        <v>6.6666666666666714</v>
      </c>
      <c r="AE15" s="6">
        <v>14</v>
      </c>
      <c r="AF15" s="7">
        <f t="shared" si="10"/>
        <v>12.5</v>
      </c>
      <c r="AG15" s="6">
        <v>14</v>
      </c>
      <c r="AH15" s="7">
        <f t="shared" si="11"/>
        <v>17.64705882352942</v>
      </c>
      <c r="AI15" s="6">
        <v>14</v>
      </c>
      <c r="AJ15" s="7">
        <f t="shared" si="12"/>
        <v>22.222222222222214</v>
      </c>
      <c r="AK15" s="6">
        <v>14</v>
      </c>
      <c r="AL15" s="7">
        <f t="shared" si="13"/>
        <v>26.31578947368422</v>
      </c>
      <c r="AM15" s="6">
        <v>14</v>
      </c>
      <c r="AN15" s="7">
        <f t="shared" si="14"/>
        <v>30</v>
      </c>
      <c r="AO15" s="6">
        <v>14</v>
      </c>
      <c r="AP15" s="7">
        <f t="shared" si="15"/>
        <v>33.333333333333343</v>
      </c>
      <c r="AQ15" s="6">
        <v>14</v>
      </c>
      <c r="AR15" s="7">
        <f t="shared" si="1"/>
        <v>36.363636363636367</v>
      </c>
      <c r="AS15" s="6">
        <v>14</v>
      </c>
      <c r="AT15" s="7">
        <f t="shared" si="16"/>
        <v>39.130434782608688</v>
      </c>
      <c r="AU15" s="6">
        <v>14</v>
      </c>
      <c r="AV15" s="7">
        <f t="shared" si="17"/>
        <v>41.666666666666664</v>
      </c>
      <c r="AW15" s="6">
        <v>14</v>
      </c>
      <c r="AX15" s="7">
        <f t="shared" si="18"/>
        <v>43.999999999999993</v>
      </c>
      <c r="AY15" s="8">
        <v>14</v>
      </c>
      <c r="AZ15" s="7">
        <f t="shared" si="19"/>
        <v>46.153846153846153</v>
      </c>
      <c r="BA15" s="8">
        <v>14</v>
      </c>
      <c r="BB15" s="7">
        <f t="shared" si="20"/>
        <v>48.148148148148152</v>
      </c>
      <c r="BC15" s="8">
        <v>14</v>
      </c>
      <c r="BD15" s="7">
        <f t="shared" si="21"/>
        <v>50</v>
      </c>
      <c r="BE15" s="8">
        <v>14</v>
      </c>
      <c r="BF15" s="7">
        <f t="shared" si="22"/>
        <v>51.724137931034484</v>
      </c>
      <c r="BG15" s="8">
        <v>14</v>
      </c>
      <c r="BH15" s="7">
        <f t="shared" si="23"/>
        <v>53.333333333333336</v>
      </c>
      <c r="BI15" s="8">
        <v>14</v>
      </c>
      <c r="BJ15" s="7">
        <f t="shared" si="24"/>
        <v>64.102564102564102</v>
      </c>
    </row>
    <row r="16" spans="1:62" x14ac:dyDescent="0.25">
      <c r="A16" s="4">
        <v>15</v>
      </c>
      <c r="B16" s="9"/>
      <c r="C16" s="6">
        <v>15</v>
      </c>
      <c r="D16" s="9"/>
      <c r="E16" s="6">
        <v>15</v>
      </c>
      <c r="F16" s="9"/>
      <c r="G16" s="6">
        <v>15</v>
      </c>
      <c r="H16" s="10"/>
      <c r="I16" s="6">
        <v>15</v>
      </c>
      <c r="J16" s="10"/>
      <c r="K16" s="6">
        <v>15</v>
      </c>
      <c r="L16" s="11"/>
      <c r="M16" s="6">
        <v>15</v>
      </c>
      <c r="N16" s="10"/>
      <c r="O16" s="6">
        <v>15</v>
      </c>
      <c r="P16" s="10"/>
      <c r="Q16" s="6">
        <v>15</v>
      </c>
      <c r="R16" s="10"/>
      <c r="S16" s="6">
        <v>15</v>
      </c>
      <c r="T16" s="10"/>
      <c r="U16" s="6">
        <v>15</v>
      </c>
      <c r="V16" s="20"/>
      <c r="W16" s="6">
        <v>15</v>
      </c>
      <c r="X16" s="20"/>
      <c r="Y16" s="6">
        <v>15</v>
      </c>
      <c r="Z16" s="20"/>
      <c r="AA16" s="6">
        <v>15</v>
      </c>
      <c r="AB16" s="20"/>
      <c r="AC16" s="6">
        <v>15</v>
      </c>
      <c r="AD16" s="7">
        <v>1</v>
      </c>
      <c r="AE16" s="6">
        <v>15</v>
      </c>
      <c r="AF16" s="7">
        <f t="shared" si="10"/>
        <v>6.25</v>
      </c>
      <c r="AG16" s="6">
        <v>15</v>
      </c>
      <c r="AH16" s="7">
        <f t="shared" si="11"/>
        <v>11.764705882352942</v>
      </c>
      <c r="AI16" s="6">
        <v>15</v>
      </c>
      <c r="AJ16" s="7">
        <f t="shared" si="12"/>
        <v>16.666666666666657</v>
      </c>
      <c r="AK16" s="6">
        <v>15</v>
      </c>
      <c r="AL16" s="7">
        <f t="shared" si="13"/>
        <v>21.05263157894737</v>
      </c>
      <c r="AM16" s="6">
        <v>15</v>
      </c>
      <c r="AN16" s="7">
        <f t="shared" si="14"/>
        <v>25</v>
      </c>
      <c r="AO16" s="6">
        <v>15</v>
      </c>
      <c r="AP16" s="7">
        <f t="shared" si="15"/>
        <v>28.571428571428569</v>
      </c>
      <c r="AQ16" s="6">
        <v>15</v>
      </c>
      <c r="AR16" s="7">
        <f t="shared" si="1"/>
        <v>31.818181818181827</v>
      </c>
      <c r="AS16" s="6">
        <v>15</v>
      </c>
      <c r="AT16" s="7">
        <f t="shared" si="16"/>
        <v>34.782608695652172</v>
      </c>
      <c r="AU16" s="6">
        <v>15</v>
      </c>
      <c r="AV16" s="7">
        <f t="shared" si="17"/>
        <v>37.5</v>
      </c>
      <c r="AW16" s="6">
        <v>15</v>
      </c>
      <c r="AX16" s="7">
        <f t="shared" si="18"/>
        <v>40</v>
      </c>
      <c r="AY16" s="8">
        <v>15</v>
      </c>
      <c r="AZ16" s="7">
        <f t="shared" si="19"/>
        <v>42.307692307692314</v>
      </c>
      <c r="BA16" s="8">
        <v>15</v>
      </c>
      <c r="BB16" s="7">
        <f t="shared" si="20"/>
        <v>44.444444444444443</v>
      </c>
      <c r="BC16" s="8">
        <v>15</v>
      </c>
      <c r="BD16" s="7">
        <f t="shared" si="21"/>
        <v>46.428571428571431</v>
      </c>
      <c r="BE16" s="8">
        <v>15</v>
      </c>
      <c r="BF16" s="7">
        <f t="shared" si="22"/>
        <v>48.275862068965516</v>
      </c>
      <c r="BG16" s="8">
        <v>15</v>
      </c>
      <c r="BH16" s="7">
        <f t="shared" si="23"/>
        <v>50</v>
      </c>
      <c r="BI16" s="8">
        <v>15</v>
      </c>
      <c r="BJ16" s="7">
        <f t="shared" si="24"/>
        <v>61.538461538461533</v>
      </c>
    </row>
    <row r="17" spans="1:62" x14ac:dyDescent="0.25">
      <c r="A17" s="4">
        <v>16</v>
      </c>
      <c r="B17" s="9"/>
      <c r="C17" s="6">
        <v>16</v>
      </c>
      <c r="D17" s="9"/>
      <c r="E17" s="6">
        <v>16</v>
      </c>
      <c r="F17" s="9"/>
      <c r="G17" s="6">
        <v>16</v>
      </c>
      <c r="H17" s="10"/>
      <c r="I17" s="6">
        <v>16</v>
      </c>
      <c r="J17" s="10"/>
      <c r="K17" s="6">
        <v>16</v>
      </c>
      <c r="L17" s="11"/>
      <c r="M17" s="6">
        <v>16</v>
      </c>
      <c r="N17" s="10"/>
      <c r="O17" s="6">
        <v>16</v>
      </c>
      <c r="P17" s="10"/>
      <c r="Q17" s="6">
        <v>16</v>
      </c>
      <c r="R17" s="10"/>
      <c r="S17" s="6">
        <v>16</v>
      </c>
      <c r="T17" s="10"/>
      <c r="U17" s="6">
        <v>16</v>
      </c>
      <c r="V17" s="20"/>
      <c r="W17" s="6">
        <v>16</v>
      </c>
      <c r="X17" s="20"/>
      <c r="Y17" s="6">
        <v>16</v>
      </c>
      <c r="Z17" s="20"/>
      <c r="AA17" s="6">
        <v>16</v>
      </c>
      <c r="AB17" s="20"/>
      <c r="AC17" s="6">
        <v>16</v>
      </c>
      <c r="AD17" s="20"/>
      <c r="AE17" s="6">
        <v>16</v>
      </c>
      <c r="AF17" s="7">
        <v>1</v>
      </c>
      <c r="AG17" s="6">
        <v>16</v>
      </c>
      <c r="AH17" s="7">
        <f t="shared" si="11"/>
        <v>5.8823529411764781</v>
      </c>
      <c r="AI17" s="6">
        <v>16</v>
      </c>
      <c r="AJ17" s="7">
        <f t="shared" si="12"/>
        <v>11.111111111111114</v>
      </c>
      <c r="AK17" s="6">
        <v>16</v>
      </c>
      <c r="AL17" s="7">
        <f t="shared" si="13"/>
        <v>15.789473684210535</v>
      </c>
      <c r="AM17" s="6">
        <v>16</v>
      </c>
      <c r="AN17" s="7">
        <f t="shared" si="14"/>
        <v>20</v>
      </c>
      <c r="AO17" s="6">
        <v>16</v>
      </c>
      <c r="AP17" s="7">
        <f t="shared" si="15"/>
        <v>23.80952380952381</v>
      </c>
      <c r="AQ17" s="6">
        <v>16</v>
      </c>
      <c r="AR17" s="7">
        <f t="shared" si="1"/>
        <v>27.272727272727266</v>
      </c>
      <c r="AS17" s="6">
        <v>16</v>
      </c>
      <c r="AT17" s="7">
        <f t="shared" si="16"/>
        <v>30.434782608695656</v>
      </c>
      <c r="AU17" s="6">
        <v>16</v>
      </c>
      <c r="AV17" s="7">
        <f t="shared" si="17"/>
        <v>33.333333333333343</v>
      </c>
      <c r="AW17" s="6">
        <v>16</v>
      </c>
      <c r="AX17" s="7">
        <f t="shared" si="18"/>
        <v>36</v>
      </c>
      <c r="AY17" s="8">
        <v>16</v>
      </c>
      <c r="AZ17" s="7">
        <f t="shared" si="19"/>
        <v>38.46153846153846</v>
      </c>
      <c r="BA17" s="8">
        <v>16</v>
      </c>
      <c r="BB17" s="7">
        <f t="shared" si="20"/>
        <v>40.740740740740748</v>
      </c>
      <c r="BC17" s="8">
        <v>16</v>
      </c>
      <c r="BD17" s="7">
        <f t="shared" si="21"/>
        <v>42.857142857142861</v>
      </c>
      <c r="BE17" s="8">
        <v>16</v>
      </c>
      <c r="BF17" s="7">
        <f t="shared" si="22"/>
        <v>44.827586206896555</v>
      </c>
      <c r="BG17" s="8">
        <v>16</v>
      </c>
      <c r="BH17" s="7">
        <f t="shared" si="23"/>
        <v>46.666666666666664</v>
      </c>
      <c r="BI17" s="8">
        <v>16</v>
      </c>
      <c r="BJ17" s="7">
        <f t="shared" si="24"/>
        <v>58.974358974358978</v>
      </c>
    </row>
    <row r="18" spans="1:62" x14ac:dyDescent="0.25">
      <c r="A18" s="4">
        <v>17</v>
      </c>
      <c r="B18" s="9"/>
      <c r="C18" s="6">
        <v>17</v>
      </c>
      <c r="D18" s="9"/>
      <c r="E18" s="6">
        <v>17</v>
      </c>
      <c r="F18" s="9"/>
      <c r="G18" s="6">
        <v>17</v>
      </c>
      <c r="H18" s="10"/>
      <c r="I18" s="6">
        <v>17</v>
      </c>
      <c r="J18" s="10"/>
      <c r="K18" s="6">
        <v>17</v>
      </c>
      <c r="L18" s="11"/>
      <c r="M18" s="6">
        <v>17</v>
      </c>
      <c r="N18" s="10"/>
      <c r="O18" s="6">
        <v>17</v>
      </c>
      <c r="P18" s="10"/>
      <c r="Q18" s="6">
        <v>17</v>
      </c>
      <c r="R18" s="10"/>
      <c r="S18" s="6">
        <v>17</v>
      </c>
      <c r="T18" s="10"/>
      <c r="U18" s="6">
        <v>17</v>
      </c>
      <c r="V18" s="20"/>
      <c r="W18" s="6">
        <v>17</v>
      </c>
      <c r="X18" s="20"/>
      <c r="Y18" s="6">
        <v>17</v>
      </c>
      <c r="Z18" s="20"/>
      <c r="AA18" s="6">
        <v>17</v>
      </c>
      <c r="AB18" s="20"/>
      <c r="AC18" s="6">
        <v>17</v>
      </c>
      <c r="AD18" s="20"/>
      <c r="AE18" s="6">
        <v>17</v>
      </c>
      <c r="AF18" s="20"/>
      <c r="AG18" s="6">
        <v>17</v>
      </c>
      <c r="AH18" s="7">
        <v>1</v>
      </c>
      <c r="AI18" s="6">
        <v>17</v>
      </c>
      <c r="AJ18" s="7">
        <f t="shared" si="12"/>
        <v>5.5555555555555571</v>
      </c>
      <c r="AK18" s="6">
        <v>17</v>
      </c>
      <c r="AL18" s="7">
        <f t="shared" si="13"/>
        <v>10.526315789473685</v>
      </c>
      <c r="AM18" s="6">
        <v>17</v>
      </c>
      <c r="AN18" s="7">
        <f t="shared" si="14"/>
        <v>15</v>
      </c>
      <c r="AO18" s="6">
        <v>17</v>
      </c>
      <c r="AP18" s="7">
        <f t="shared" si="15"/>
        <v>19.047619047619051</v>
      </c>
      <c r="AQ18" s="6">
        <v>17</v>
      </c>
      <c r="AR18" s="7">
        <f t="shared" si="1"/>
        <v>22.727272727272734</v>
      </c>
      <c r="AS18" s="6">
        <v>17</v>
      </c>
      <c r="AT18" s="7">
        <f t="shared" si="16"/>
        <v>26.08695652173914</v>
      </c>
      <c r="AU18" s="6">
        <v>17</v>
      </c>
      <c r="AV18" s="7">
        <f t="shared" si="17"/>
        <v>29.166666666666657</v>
      </c>
      <c r="AW18" s="6">
        <v>17</v>
      </c>
      <c r="AX18" s="7">
        <f t="shared" si="18"/>
        <v>32</v>
      </c>
      <c r="AY18" s="8">
        <v>17</v>
      </c>
      <c r="AZ18" s="7">
        <f t="shared" si="19"/>
        <v>34.615384615384613</v>
      </c>
      <c r="BA18" s="8">
        <v>17</v>
      </c>
      <c r="BB18" s="7">
        <f t="shared" si="20"/>
        <v>37.037037037037038</v>
      </c>
      <c r="BC18" s="8">
        <v>17</v>
      </c>
      <c r="BD18" s="7">
        <f t="shared" si="21"/>
        <v>39.285714285714292</v>
      </c>
      <c r="BE18" s="8">
        <v>17</v>
      </c>
      <c r="BF18" s="7">
        <f t="shared" si="22"/>
        <v>41.379310344827594</v>
      </c>
      <c r="BG18" s="8">
        <v>17</v>
      </c>
      <c r="BH18" s="7">
        <f t="shared" si="23"/>
        <v>43.333333333333336</v>
      </c>
      <c r="BI18" s="8">
        <v>17</v>
      </c>
      <c r="BJ18" s="7">
        <f t="shared" si="24"/>
        <v>56.410256410256409</v>
      </c>
    </row>
    <row r="19" spans="1:62" x14ac:dyDescent="0.25">
      <c r="A19" s="4">
        <v>18</v>
      </c>
      <c r="B19" s="9"/>
      <c r="C19" s="6">
        <v>18</v>
      </c>
      <c r="D19" s="9"/>
      <c r="E19" s="6">
        <v>18</v>
      </c>
      <c r="F19" s="9"/>
      <c r="G19" s="6">
        <v>18</v>
      </c>
      <c r="H19" s="10"/>
      <c r="I19" s="6">
        <v>18</v>
      </c>
      <c r="J19" s="10"/>
      <c r="K19" s="6">
        <v>18</v>
      </c>
      <c r="L19" s="11"/>
      <c r="M19" s="6">
        <v>18</v>
      </c>
      <c r="N19" s="10"/>
      <c r="O19" s="6">
        <v>18</v>
      </c>
      <c r="P19" s="10"/>
      <c r="Q19" s="6">
        <v>18</v>
      </c>
      <c r="R19" s="10"/>
      <c r="S19" s="6">
        <v>18</v>
      </c>
      <c r="T19" s="10"/>
      <c r="U19" s="6">
        <v>18</v>
      </c>
      <c r="V19" s="20"/>
      <c r="W19" s="6">
        <v>18</v>
      </c>
      <c r="X19" s="20"/>
      <c r="Y19" s="6">
        <v>18</v>
      </c>
      <c r="Z19" s="20"/>
      <c r="AA19" s="6">
        <v>18</v>
      </c>
      <c r="AB19" s="20"/>
      <c r="AC19" s="6">
        <v>18</v>
      </c>
      <c r="AD19" s="20"/>
      <c r="AE19" s="6">
        <v>18</v>
      </c>
      <c r="AF19" s="20"/>
      <c r="AG19" s="6">
        <v>18</v>
      </c>
      <c r="AH19" s="20"/>
      <c r="AI19" s="6">
        <v>18</v>
      </c>
      <c r="AJ19" s="7">
        <v>1</v>
      </c>
      <c r="AK19" s="6">
        <v>18</v>
      </c>
      <c r="AL19" s="7">
        <f t="shared" si="13"/>
        <v>5.2631578947368496</v>
      </c>
      <c r="AM19" s="6">
        <v>18</v>
      </c>
      <c r="AN19" s="7">
        <f t="shared" si="14"/>
        <v>10</v>
      </c>
      <c r="AO19" s="6">
        <v>18</v>
      </c>
      <c r="AP19" s="7">
        <f t="shared" si="15"/>
        <v>14.285714285714292</v>
      </c>
      <c r="AQ19" s="6">
        <v>18</v>
      </c>
      <c r="AR19" s="7">
        <f t="shared" si="1"/>
        <v>18.181818181818173</v>
      </c>
      <c r="AS19" s="6">
        <v>18</v>
      </c>
      <c r="AT19" s="7">
        <f t="shared" si="16"/>
        <v>21.739130434782609</v>
      </c>
      <c r="AU19" s="6">
        <v>18</v>
      </c>
      <c r="AV19" s="7">
        <f t="shared" si="17"/>
        <v>25</v>
      </c>
      <c r="AW19" s="6">
        <v>18</v>
      </c>
      <c r="AX19" s="7">
        <f t="shared" si="18"/>
        <v>28</v>
      </c>
      <c r="AY19" s="8">
        <v>18</v>
      </c>
      <c r="AZ19" s="7">
        <f t="shared" si="19"/>
        <v>30.769230769230774</v>
      </c>
      <c r="BA19" s="8">
        <v>18</v>
      </c>
      <c r="BB19" s="7">
        <f t="shared" si="20"/>
        <v>33.333333333333343</v>
      </c>
      <c r="BC19" s="8">
        <v>18</v>
      </c>
      <c r="BD19" s="7">
        <f t="shared" si="21"/>
        <v>35.714285714285708</v>
      </c>
      <c r="BE19" s="8">
        <v>18</v>
      </c>
      <c r="BF19" s="7">
        <f t="shared" si="22"/>
        <v>37.931034482758619</v>
      </c>
      <c r="BG19" s="8">
        <v>18</v>
      </c>
      <c r="BH19" s="7">
        <f t="shared" si="23"/>
        <v>40</v>
      </c>
      <c r="BI19" s="8">
        <v>18</v>
      </c>
      <c r="BJ19" s="7">
        <f t="shared" si="24"/>
        <v>53.846153846153847</v>
      </c>
    </row>
    <row r="20" spans="1:62" x14ac:dyDescent="0.25">
      <c r="A20" s="4">
        <v>19</v>
      </c>
      <c r="B20" s="9"/>
      <c r="C20" s="6">
        <v>19</v>
      </c>
      <c r="D20" s="9"/>
      <c r="E20" s="6">
        <v>19</v>
      </c>
      <c r="F20" s="9"/>
      <c r="G20" s="6">
        <v>19</v>
      </c>
      <c r="H20" s="10"/>
      <c r="I20" s="6">
        <v>19</v>
      </c>
      <c r="J20" s="10"/>
      <c r="K20" s="6">
        <v>19</v>
      </c>
      <c r="L20" s="11"/>
      <c r="M20" s="6">
        <v>19</v>
      </c>
      <c r="N20" s="10"/>
      <c r="O20" s="6">
        <v>19</v>
      </c>
      <c r="P20" s="10"/>
      <c r="Q20" s="6">
        <v>19</v>
      </c>
      <c r="R20" s="10"/>
      <c r="S20" s="6">
        <v>19</v>
      </c>
      <c r="T20" s="10"/>
      <c r="U20" s="6">
        <v>19</v>
      </c>
      <c r="V20" s="20"/>
      <c r="W20" s="6">
        <v>19</v>
      </c>
      <c r="X20" s="20"/>
      <c r="Y20" s="6">
        <v>19</v>
      </c>
      <c r="Z20" s="20"/>
      <c r="AA20" s="6">
        <v>19</v>
      </c>
      <c r="AB20" s="20"/>
      <c r="AC20" s="6">
        <v>19</v>
      </c>
      <c r="AD20" s="20"/>
      <c r="AE20" s="6">
        <v>19</v>
      </c>
      <c r="AF20" s="20"/>
      <c r="AG20" s="6">
        <v>19</v>
      </c>
      <c r="AH20" s="20"/>
      <c r="AI20" s="6">
        <v>19</v>
      </c>
      <c r="AJ20" s="20"/>
      <c r="AK20" s="6">
        <v>19</v>
      </c>
      <c r="AL20" s="7">
        <v>1</v>
      </c>
      <c r="AM20" s="6">
        <v>19</v>
      </c>
      <c r="AN20" s="7">
        <f t="shared" si="14"/>
        <v>5</v>
      </c>
      <c r="AO20" s="6">
        <v>19</v>
      </c>
      <c r="AP20" s="7">
        <f t="shared" si="15"/>
        <v>9.5238095238095184</v>
      </c>
      <c r="AQ20" s="6">
        <v>19</v>
      </c>
      <c r="AR20" s="7">
        <f t="shared" si="1"/>
        <v>13.63636363636364</v>
      </c>
      <c r="AS20" s="6">
        <v>19</v>
      </c>
      <c r="AT20" s="7">
        <f t="shared" si="16"/>
        <v>17.391304347826093</v>
      </c>
      <c r="AU20" s="6">
        <v>19</v>
      </c>
      <c r="AV20" s="7">
        <f t="shared" si="17"/>
        <v>20.833333333333343</v>
      </c>
      <c r="AW20" s="6">
        <v>19</v>
      </c>
      <c r="AX20" s="7">
        <f t="shared" si="18"/>
        <v>24</v>
      </c>
      <c r="AY20" s="8">
        <v>19</v>
      </c>
      <c r="AZ20" s="7">
        <f t="shared" si="19"/>
        <v>26.923076923076934</v>
      </c>
      <c r="BA20" s="8">
        <v>19</v>
      </c>
      <c r="BB20" s="7">
        <f t="shared" si="20"/>
        <v>29.629629629629633</v>
      </c>
      <c r="BC20" s="8">
        <v>19</v>
      </c>
      <c r="BD20" s="7">
        <f t="shared" si="21"/>
        <v>32.142857142857139</v>
      </c>
      <c r="BE20" s="8">
        <v>19</v>
      </c>
      <c r="BF20" s="7">
        <f t="shared" si="22"/>
        <v>34.482758620689651</v>
      </c>
      <c r="BG20" s="8">
        <v>19</v>
      </c>
      <c r="BH20" s="7">
        <f t="shared" si="23"/>
        <v>36.666666666666671</v>
      </c>
      <c r="BI20" s="8">
        <v>19</v>
      </c>
      <c r="BJ20" s="7">
        <f t="shared" si="24"/>
        <v>51.282051282051285</v>
      </c>
    </row>
    <row r="21" spans="1:62" x14ac:dyDescent="0.25">
      <c r="A21" s="4">
        <v>20</v>
      </c>
      <c r="B21" s="9"/>
      <c r="C21" s="6">
        <v>20</v>
      </c>
      <c r="D21" s="9"/>
      <c r="E21" s="6">
        <v>20</v>
      </c>
      <c r="F21" s="9"/>
      <c r="G21" s="6">
        <v>20</v>
      </c>
      <c r="H21" s="10"/>
      <c r="I21" s="6">
        <v>20</v>
      </c>
      <c r="J21" s="10"/>
      <c r="K21" s="6">
        <v>20</v>
      </c>
      <c r="L21" s="11"/>
      <c r="M21" s="6">
        <v>20</v>
      </c>
      <c r="N21" s="10"/>
      <c r="O21" s="6">
        <v>20</v>
      </c>
      <c r="P21" s="10"/>
      <c r="Q21" s="6">
        <v>20</v>
      </c>
      <c r="R21" s="10"/>
      <c r="S21" s="6">
        <v>20</v>
      </c>
      <c r="T21" s="10"/>
      <c r="U21" s="6">
        <v>20</v>
      </c>
      <c r="V21" s="20"/>
      <c r="W21" s="6">
        <v>20</v>
      </c>
      <c r="X21" s="20"/>
      <c r="Y21" s="6">
        <v>20</v>
      </c>
      <c r="Z21" s="20"/>
      <c r="AA21" s="6">
        <v>20</v>
      </c>
      <c r="AB21" s="20"/>
      <c r="AC21" s="6">
        <v>20</v>
      </c>
      <c r="AD21" s="20"/>
      <c r="AE21" s="6">
        <v>20</v>
      </c>
      <c r="AF21" s="20"/>
      <c r="AG21" s="6">
        <v>20</v>
      </c>
      <c r="AH21" s="20"/>
      <c r="AI21" s="6">
        <v>20</v>
      </c>
      <c r="AJ21" s="20"/>
      <c r="AK21" s="6">
        <v>20</v>
      </c>
      <c r="AL21" s="20"/>
      <c r="AM21" s="6">
        <v>20</v>
      </c>
      <c r="AN21" s="7">
        <v>1</v>
      </c>
      <c r="AO21" s="6">
        <v>20</v>
      </c>
      <c r="AP21" s="7">
        <f t="shared" si="15"/>
        <v>4.7619047619047734</v>
      </c>
      <c r="AQ21" s="6">
        <v>20</v>
      </c>
      <c r="AR21" s="7">
        <f t="shared" si="1"/>
        <v>9.0909090909090935</v>
      </c>
      <c r="AS21" s="6">
        <v>20</v>
      </c>
      <c r="AT21" s="7">
        <f t="shared" si="16"/>
        <v>13.043478260869563</v>
      </c>
      <c r="AU21" s="6">
        <v>20</v>
      </c>
      <c r="AV21" s="7">
        <f t="shared" si="17"/>
        <v>16.666666666666657</v>
      </c>
      <c r="AW21" s="6">
        <v>20</v>
      </c>
      <c r="AX21" s="7">
        <f t="shared" si="18"/>
        <v>20</v>
      </c>
      <c r="AY21" s="8">
        <v>20</v>
      </c>
      <c r="AZ21" s="7">
        <f t="shared" si="19"/>
        <v>23.076923076923066</v>
      </c>
      <c r="BA21" s="8">
        <v>20</v>
      </c>
      <c r="BB21" s="7">
        <f t="shared" si="20"/>
        <v>25.925925925925924</v>
      </c>
      <c r="BC21" s="8">
        <v>20</v>
      </c>
      <c r="BD21" s="7">
        <f t="shared" si="21"/>
        <v>28.571428571428569</v>
      </c>
      <c r="BE21" s="8">
        <v>20</v>
      </c>
      <c r="BF21" s="7">
        <f t="shared" si="22"/>
        <v>31.034482758620683</v>
      </c>
      <c r="BG21" s="8">
        <v>20</v>
      </c>
      <c r="BH21" s="7">
        <f t="shared" si="23"/>
        <v>33.333333333333343</v>
      </c>
      <c r="BI21" s="8">
        <v>20</v>
      </c>
      <c r="BJ21" s="7">
        <f t="shared" si="24"/>
        <v>48.717948717948723</v>
      </c>
    </row>
    <row r="22" spans="1:62" x14ac:dyDescent="0.25">
      <c r="A22" s="4">
        <v>21</v>
      </c>
      <c r="B22" s="9"/>
      <c r="C22" s="6">
        <v>21</v>
      </c>
      <c r="D22" s="9"/>
      <c r="E22" s="6">
        <v>21</v>
      </c>
      <c r="F22" s="9"/>
      <c r="G22" s="6">
        <v>21</v>
      </c>
      <c r="H22" s="10"/>
      <c r="I22" s="6">
        <v>21</v>
      </c>
      <c r="J22" s="10"/>
      <c r="K22" s="6">
        <v>21</v>
      </c>
      <c r="L22" s="11"/>
      <c r="M22" s="6">
        <v>21</v>
      </c>
      <c r="N22" s="10"/>
      <c r="O22" s="6">
        <v>21</v>
      </c>
      <c r="P22" s="10"/>
      <c r="Q22" s="6">
        <v>21</v>
      </c>
      <c r="R22" s="10"/>
      <c r="S22" s="6">
        <v>21</v>
      </c>
      <c r="T22" s="10"/>
      <c r="U22" s="6">
        <v>21</v>
      </c>
      <c r="V22" s="20"/>
      <c r="W22" s="6">
        <v>21</v>
      </c>
      <c r="X22" s="20"/>
      <c r="Y22" s="6">
        <v>21</v>
      </c>
      <c r="Z22" s="20"/>
      <c r="AA22" s="6">
        <v>21</v>
      </c>
      <c r="AB22" s="20"/>
      <c r="AC22" s="6">
        <v>21</v>
      </c>
      <c r="AD22" s="20"/>
      <c r="AE22" s="6">
        <v>21</v>
      </c>
      <c r="AF22" s="20"/>
      <c r="AG22" s="6">
        <v>21</v>
      </c>
      <c r="AH22" s="20"/>
      <c r="AI22" s="6">
        <v>21</v>
      </c>
      <c r="AJ22" s="20"/>
      <c r="AK22" s="6">
        <v>21</v>
      </c>
      <c r="AL22" s="20"/>
      <c r="AM22" s="6">
        <v>21</v>
      </c>
      <c r="AN22" s="20"/>
      <c r="AO22" s="6">
        <v>21</v>
      </c>
      <c r="AP22" s="7">
        <v>1</v>
      </c>
      <c r="AQ22" s="6">
        <v>21</v>
      </c>
      <c r="AR22" s="7">
        <f t="shared" si="1"/>
        <v>4.5454545454545467</v>
      </c>
      <c r="AS22" s="6">
        <v>21</v>
      </c>
      <c r="AT22" s="7">
        <f t="shared" si="16"/>
        <v>8.6956521739130466</v>
      </c>
      <c r="AU22" s="6">
        <v>21</v>
      </c>
      <c r="AV22" s="7">
        <f t="shared" si="17"/>
        <v>12.5</v>
      </c>
      <c r="AW22" s="6">
        <v>21</v>
      </c>
      <c r="AX22" s="7">
        <f t="shared" si="18"/>
        <v>16</v>
      </c>
      <c r="AY22" s="8">
        <v>21</v>
      </c>
      <c r="AZ22" s="7">
        <f t="shared" si="19"/>
        <v>19.230769230769226</v>
      </c>
      <c r="BA22" s="8">
        <v>21</v>
      </c>
      <c r="BB22" s="7">
        <f t="shared" si="20"/>
        <v>22.222222222222214</v>
      </c>
      <c r="BC22" s="8">
        <v>21</v>
      </c>
      <c r="BD22" s="7">
        <f t="shared" si="21"/>
        <v>25</v>
      </c>
      <c r="BE22" s="8">
        <v>21</v>
      </c>
      <c r="BF22" s="7">
        <f t="shared" si="22"/>
        <v>27.58620689655173</v>
      </c>
      <c r="BG22" s="8">
        <v>21</v>
      </c>
      <c r="BH22" s="7">
        <f t="shared" si="23"/>
        <v>30</v>
      </c>
      <c r="BI22" s="8">
        <v>21</v>
      </c>
      <c r="BJ22" s="7">
        <f t="shared" si="24"/>
        <v>46.153846153846153</v>
      </c>
    </row>
    <row r="23" spans="1:62" x14ac:dyDescent="0.25">
      <c r="A23" s="4">
        <v>22</v>
      </c>
      <c r="B23" s="9"/>
      <c r="C23" s="6">
        <v>22</v>
      </c>
      <c r="D23" s="9"/>
      <c r="E23" s="6">
        <v>22</v>
      </c>
      <c r="F23" s="9"/>
      <c r="G23" s="6">
        <v>22</v>
      </c>
      <c r="H23" s="10"/>
      <c r="I23" s="6">
        <v>22</v>
      </c>
      <c r="J23" s="10"/>
      <c r="K23" s="6">
        <v>22</v>
      </c>
      <c r="L23" s="11"/>
      <c r="M23" s="6">
        <v>22</v>
      </c>
      <c r="N23" s="10"/>
      <c r="O23" s="6">
        <v>22</v>
      </c>
      <c r="P23" s="10"/>
      <c r="Q23" s="6">
        <v>22</v>
      </c>
      <c r="R23" s="10"/>
      <c r="S23" s="6">
        <v>22</v>
      </c>
      <c r="T23" s="10"/>
      <c r="U23" s="6">
        <v>22</v>
      </c>
      <c r="V23" s="20"/>
      <c r="W23" s="6">
        <v>22</v>
      </c>
      <c r="X23" s="20"/>
      <c r="Y23" s="6">
        <v>22</v>
      </c>
      <c r="Z23" s="20"/>
      <c r="AA23" s="6">
        <v>22</v>
      </c>
      <c r="AB23" s="20"/>
      <c r="AC23" s="6">
        <v>22</v>
      </c>
      <c r="AD23" s="20"/>
      <c r="AE23" s="6">
        <v>22</v>
      </c>
      <c r="AF23" s="20"/>
      <c r="AG23" s="6">
        <v>22</v>
      </c>
      <c r="AH23" s="20"/>
      <c r="AI23" s="6">
        <v>22</v>
      </c>
      <c r="AJ23" s="20"/>
      <c r="AK23" s="6">
        <v>22</v>
      </c>
      <c r="AL23" s="20"/>
      <c r="AM23" s="6">
        <v>22</v>
      </c>
      <c r="AN23" s="20"/>
      <c r="AO23" s="6">
        <v>22</v>
      </c>
      <c r="AP23" s="20"/>
      <c r="AQ23" s="6">
        <v>22</v>
      </c>
      <c r="AR23" s="7">
        <v>1</v>
      </c>
      <c r="AS23" s="6">
        <v>22</v>
      </c>
      <c r="AT23" s="7">
        <f t="shared" si="16"/>
        <v>4.3478260869565162</v>
      </c>
      <c r="AU23" s="6">
        <v>22</v>
      </c>
      <c r="AV23" s="7">
        <f t="shared" si="17"/>
        <v>8.3333333333333428</v>
      </c>
      <c r="AW23" s="6">
        <v>22</v>
      </c>
      <c r="AX23" s="7">
        <f t="shared" si="18"/>
        <v>12</v>
      </c>
      <c r="AY23" s="8">
        <v>22</v>
      </c>
      <c r="AZ23" s="7">
        <f t="shared" si="19"/>
        <v>15.384615384615387</v>
      </c>
      <c r="BA23" s="8">
        <v>22</v>
      </c>
      <c r="BB23" s="7">
        <f t="shared" si="20"/>
        <v>18.518518518518519</v>
      </c>
      <c r="BC23" s="8">
        <v>22</v>
      </c>
      <c r="BD23" s="7">
        <f t="shared" si="21"/>
        <v>21.428571428571431</v>
      </c>
      <c r="BE23" s="8">
        <v>22</v>
      </c>
      <c r="BF23" s="7">
        <f t="shared" si="22"/>
        <v>24.137931034482762</v>
      </c>
      <c r="BG23" s="8">
        <v>22</v>
      </c>
      <c r="BH23" s="7">
        <f t="shared" si="23"/>
        <v>26.666666666666671</v>
      </c>
      <c r="BI23" s="8">
        <v>22</v>
      </c>
      <c r="BJ23" s="7">
        <f t="shared" si="24"/>
        <v>43.589743589743591</v>
      </c>
    </row>
    <row r="24" spans="1:62" x14ac:dyDescent="0.25">
      <c r="A24" s="4">
        <v>23</v>
      </c>
      <c r="B24" s="9"/>
      <c r="C24" s="6">
        <v>23</v>
      </c>
      <c r="D24" s="9"/>
      <c r="E24" s="6">
        <v>23</v>
      </c>
      <c r="F24" s="9"/>
      <c r="G24" s="6">
        <v>23</v>
      </c>
      <c r="H24" s="10"/>
      <c r="I24" s="6">
        <v>23</v>
      </c>
      <c r="J24" s="10"/>
      <c r="K24" s="6">
        <v>23</v>
      </c>
      <c r="L24" s="11"/>
      <c r="M24" s="6">
        <v>23</v>
      </c>
      <c r="N24" s="10"/>
      <c r="O24" s="6">
        <v>23</v>
      </c>
      <c r="P24" s="10"/>
      <c r="Q24" s="6">
        <v>23</v>
      </c>
      <c r="R24" s="10"/>
      <c r="S24" s="6">
        <v>23</v>
      </c>
      <c r="T24" s="10"/>
      <c r="U24" s="6">
        <v>23</v>
      </c>
      <c r="V24" s="20"/>
      <c r="W24" s="6">
        <v>23</v>
      </c>
      <c r="X24" s="20"/>
      <c r="Y24" s="6">
        <v>23</v>
      </c>
      <c r="Z24" s="20"/>
      <c r="AA24" s="6">
        <v>23</v>
      </c>
      <c r="AB24" s="20"/>
      <c r="AC24" s="6">
        <v>23</v>
      </c>
      <c r="AD24" s="20"/>
      <c r="AE24" s="6">
        <v>23</v>
      </c>
      <c r="AF24" s="20"/>
      <c r="AG24" s="6">
        <v>23</v>
      </c>
      <c r="AH24" s="20"/>
      <c r="AI24" s="6">
        <v>23</v>
      </c>
      <c r="AJ24" s="20"/>
      <c r="AK24" s="6">
        <v>23</v>
      </c>
      <c r="AL24" s="20"/>
      <c r="AM24" s="6">
        <v>23</v>
      </c>
      <c r="AN24" s="20"/>
      <c r="AO24" s="6">
        <v>23</v>
      </c>
      <c r="AP24" s="20"/>
      <c r="AQ24" s="6">
        <v>23</v>
      </c>
      <c r="AR24" s="20"/>
      <c r="AS24" s="6">
        <v>23</v>
      </c>
      <c r="AT24" s="7">
        <v>1</v>
      </c>
      <c r="AU24" s="6">
        <v>23</v>
      </c>
      <c r="AV24" s="7">
        <f t="shared" si="17"/>
        <v>4.1666666666666572</v>
      </c>
      <c r="AW24" s="6">
        <v>23</v>
      </c>
      <c r="AX24" s="7">
        <f t="shared" si="18"/>
        <v>8</v>
      </c>
      <c r="AY24" s="8">
        <v>23</v>
      </c>
      <c r="AZ24" s="7">
        <f t="shared" si="19"/>
        <v>11.538461538461547</v>
      </c>
      <c r="BA24" s="8">
        <v>23</v>
      </c>
      <c r="BB24" s="7">
        <f t="shared" si="20"/>
        <v>14.81481481481481</v>
      </c>
      <c r="BC24" s="8">
        <v>23</v>
      </c>
      <c r="BD24" s="7">
        <f t="shared" si="21"/>
        <v>17.857142857142861</v>
      </c>
      <c r="BE24" s="8">
        <v>23</v>
      </c>
      <c r="BF24" s="7">
        <f t="shared" si="22"/>
        <v>20.689655172413794</v>
      </c>
      <c r="BG24" s="8">
        <v>23</v>
      </c>
      <c r="BH24" s="7">
        <f t="shared" si="23"/>
        <v>23.333333333333329</v>
      </c>
      <c r="BI24" s="8">
        <v>23</v>
      </c>
      <c r="BJ24" s="7">
        <f t="shared" si="24"/>
        <v>41.025641025641022</v>
      </c>
    </row>
    <row r="25" spans="1:62" x14ac:dyDescent="0.25">
      <c r="A25" s="4">
        <v>24</v>
      </c>
      <c r="B25" s="9"/>
      <c r="C25" s="6">
        <v>24</v>
      </c>
      <c r="D25" s="9"/>
      <c r="E25" s="6">
        <v>24</v>
      </c>
      <c r="F25" s="9"/>
      <c r="G25" s="6">
        <v>24</v>
      </c>
      <c r="H25" s="10"/>
      <c r="I25" s="6">
        <v>24</v>
      </c>
      <c r="J25" s="10"/>
      <c r="K25" s="6">
        <v>24</v>
      </c>
      <c r="L25" s="11"/>
      <c r="M25" s="6">
        <v>24</v>
      </c>
      <c r="N25" s="10"/>
      <c r="O25" s="6">
        <v>24</v>
      </c>
      <c r="P25" s="10"/>
      <c r="Q25" s="6">
        <v>24</v>
      </c>
      <c r="R25" s="10"/>
      <c r="S25" s="6">
        <v>24</v>
      </c>
      <c r="T25" s="10"/>
      <c r="U25" s="6">
        <v>24</v>
      </c>
      <c r="V25" s="20"/>
      <c r="W25" s="6">
        <v>24</v>
      </c>
      <c r="X25" s="20"/>
      <c r="Y25" s="6">
        <v>24</v>
      </c>
      <c r="Z25" s="20"/>
      <c r="AA25" s="6">
        <v>24</v>
      </c>
      <c r="AB25" s="20"/>
      <c r="AC25" s="6">
        <v>24</v>
      </c>
      <c r="AD25" s="20"/>
      <c r="AE25" s="6">
        <v>24</v>
      </c>
      <c r="AF25" s="20"/>
      <c r="AG25" s="6">
        <v>24</v>
      </c>
      <c r="AH25" s="20"/>
      <c r="AI25" s="6">
        <v>24</v>
      </c>
      <c r="AJ25" s="20"/>
      <c r="AK25" s="6">
        <v>24</v>
      </c>
      <c r="AL25" s="20"/>
      <c r="AM25" s="6">
        <v>24</v>
      </c>
      <c r="AN25" s="20"/>
      <c r="AO25" s="6">
        <v>24</v>
      </c>
      <c r="AP25" s="20"/>
      <c r="AQ25" s="6">
        <v>24</v>
      </c>
      <c r="AR25" s="20"/>
      <c r="AS25" s="6">
        <v>24</v>
      </c>
      <c r="AT25" s="20"/>
      <c r="AU25" s="6">
        <v>24</v>
      </c>
      <c r="AV25" s="7">
        <v>1</v>
      </c>
      <c r="AW25" s="6">
        <v>24</v>
      </c>
      <c r="AX25" s="7">
        <f t="shared" si="18"/>
        <v>4</v>
      </c>
      <c r="AY25" s="8">
        <v>24</v>
      </c>
      <c r="AZ25" s="7">
        <f t="shared" si="19"/>
        <v>7.6923076923076934</v>
      </c>
      <c r="BA25" s="8">
        <v>24</v>
      </c>
      <c r="BB25" s="7">
        <f t="shared" si="20"/>
        <v>11.111111111111114</v>
      </c>
      <c r="BC25" s="8">
        <v>24</v>
      </c>
      <c r="BD25" s="7">
        <f t="shared" si="21"/>
        <v>14.285714285714292</v>
      </c>
      <c r="BE25" s="8">
        <v>24</v>
      </c>
      <c r="BF25" s="7">
        <f t="shared" si="22"/>
        <v>17.241379310344826</v>
      </c>
      <c r="BG25" s="8">
        <v>24</v>
      </c>
      <c r="BH25" s="7">
        <f t="shared" si="23"/>
        <v>20</v>
      </c>
      <c r="BI25" s="8">
        <v>24</v>
      </c>
      <c r="BJ25" s="7">
        <f t="shared" si="24"/>
        <v>38.46153846153846</v>
      </c>
    </row>
    <row r="26" spans="1:62" x14ac:dyDescent="0.25">
      <c r="A26" s="23">
        <v>25</v>
      </c>
      <c r="B26" s="24"/>
      <c r="C26" s="25">
        <v>25</v>
      </c>
      <c r="D26" s="24"/>
      <c r="E26" s="25">
        <v>25</v>
      </c>
      <c r="F26" s="24"/>
      <c r="G26" s="25">
        <v>25</v>
      </c>
      <c r="H26" s="26"/>
      <c r="I26" s="25">
        <v>25</v>
      </c>
      <c r="J26" s="26"/>
      <c r="K26" s="25">
        <v>25</v>
      </c>
      <c r="L26" s="27"/>
      <c r="M26" s="25">
        <v>25</v>
      </c>
      <c r="N26" s="26"/>
      <c r="O26" s="25">
        <v>25</v>
      </c>
      <c r="P26" s="26"/>
      <c r="Q26" s="25">
        <v>25</v>
      </c>
      <c r="R26" s="26"/>
      <c r="S26" s="25">
        <v>25</v>
      </c>
      <c r="T26" s="26"/>
      <c r="U26" s="25">
        <v>25</v>
      </c>
      <c r="V26" s="28"/>
      <c r="W26" s="25">
        <v>25</v>
      </c>
      <c r="X26" s="28"/>
      <c r="Y26" s="25">
        <v>25</v>
      </c>
      <c r="Z26" s="28"/>
      <c r="AA26" s="25">
        <v>25</v>
      </c>
      <c r="AB26" s="28"/>
      <c r="AC26" s="25">
        <v>25</v>
      </c>
      <c r="AD26" s="28"/>
      <c r="AE26" s="25">
        <v>25</v>
      </c>
      <c r="AF26" s="28"/>
      <c r="AG26" s="25">
        <v>25</v>
      </c>
      <c r="AH26" s="28"/>
      <c r="AI26" s="25">
        <v>25</v>
      </c>
      <c r="AJ26" s="28"/>
      <c r="AK26" s="25">
        <v>25</v>
      </c>
      <c r="AL26" s="28"/>
      <c r="AM26" s="25">
        <v>25</v>
      </c>
      <c r="AN26" s="28"/>
      <c r="AO26" s="25">
        <v>25</v>
      </c>
      <c r="AP26" s="28"/>
      <c r="AQ26" s="25">
        <v>25</v>
      </c>
      <c r="AR26" s="28"/>
      <c r="AS26" s="25">
        <v>25</v>
      </c>
      <c r="AT26" s="28"/>
      <c r="AU26" s="25">
        <v>25</v>
      </c>
      <c r="AV26" s="28"/>
      <c r="AW26" s="25">
        <v>25</v>
      </c>
      <c r="AX26" s="29">
        <v>1</v>
      </c>
      <c r="AY26" s="8">
        <v>25</v>
      </c>
      <c r="AZ26" s="7">
        <f>100-(SUM(AY26/26*100))</f>
        <v>3.8461538461538396</v>
      </c>
      <c r="BA26" s="8">
        <v>25</v>
      </c>
      <c r="BB26" s="7">
        <f>100-(SUM(BA26/27*100))</f>
        <v>7.4074074074074048</v>
      </c>
      <c r="BC26" s="8">
        <v>25</v>
      </c>
      <c r="BD26" s="7">
        <f t="shared" si="21"/>
        <v>10.714285714285708</v>
      </c>
      <c r="BE26" s="8">
        <v>25</v>
      </c>
      <c r="BF26" s="7">
        <f t="shared" si="22"/>
        <v>13.793103448275872</v>
      </c>
      <c r="BG26" s="8">
        <v>25</v>
      </c>
      <c r="BH26" s="7">
        <f t="shared" si="23"/>
        <v>16.666666666666657</v>
      </c>
      <c r="BI26" s="8">
        <v>25</v>
      </c>
      <c r="BJ26" s="7">
        <f t="shared" si="24"/>
        <v>35.897435897435898</v>
      </c>
    </row>
    <row r="27" spans="1:62" x14ac:dyDescent="0.25">
      <c r="AY27" s="8">
        <v>26</v>
      </c>
      <c r="AZ27" s="7">
        <v>1</v>
      </c>
      <c r="BA27" s="8">
        <v>26</v>
      </c>
      <c r="BB27" s="7">
        <f>100-(SUM(BA27/27*100))</f>
        <v>3.7037037037037095</v>
      </c>
      <c r="BC27" s="8">
        <v>26</v>
      </c>
      <c r="BD27" s="7">
        <f t="shared" si="21"/>
        <v>7.1428571428571388</v>
      </c>
      <c r="BE27" s="8">
        <v>26</v>
      </c>
      <c r="BF27" s="7">
        <f t="shared" si="22"/>
        <v>10.34482758620689</v>
      </c>
      <c r="BG27" s="8">
        <v>26</v>
      </c>
      <c r="BH27" s="7">
        <f t="shared" si="23"/>
        <v>13.333333333333329</v>
      </c>
      <c r="BI27" s="8">
        <v>26</v>
      </c>
      <c r="BJ27" s="7">
        <f t="shared" si="24"/>
        <v>33.333333333333343</v>
      </c>
    </row>
    <row r="28" spans="1:62" x14ac:dyDescent="0.25">
      <c r="BA28" s="8">
        <v>27</v>
      </c>
      <c r="BB28" s="7">
        <v>1</v>
      </c>
      <c r="BC28" s="8">
        <v>27</v>
      </c>
      <c r="BD28" s="7">
        <f t="shared" si="21"/>
        <v>3.5714285714285694</v>
      </c>
      <c r="BE28" s="8">
        <v>27</v>
      </c>
      <c r="BF28" s="7">
        <f t="shared" si="22"/>
        <v>6.8965517241379359</v>
      </c>
      <c r="BG28" s="8">
        <v>27</v>
      </c>
      <c r="BH28" s="7">
        <f t="shared" si="23"/>
        <v>10</v>
      </c>
      <c r="BI28" s="8">
        <v>27</v>
      </c>
      <c r="BJ28" s="7">
        <f t="shared" si="24"/>
        <v>30.769230769230774</v>
      </c>
    </row>
    <row r="29" spans="1:62" x14ac:dyDescent="0.25">
      <c r="BC29" s="8">
        <v>28</v>
      </c>
      <c r="BD29" s="7">
        <v>1</v>
      </c>
      <c r="BE29" s="8">
        <v>28</v>
      </c>
      <c r="BF29" s="7">
        <f t="shared" si="22"/>
        <v>3.448275862068968</v>
      </c>
      <c r="BG29" s="8">
        <v>28</v>
      </c>
      <c r="BH29" s="7">
        <f t="shared" si="23"/>
        <v>6.6666666666666714</v>
      </c>
      <c r="BI29" s="8">
        <v>28</v>
      </c>
      <c r="BJ29" s="7">
        <f t="shared" si="24"/>
        <v>28.205128205128204</v>
      </c>
    </row>
    <row r="30" spans="1:62" x14ac:dyDescent="0.25">
      <c r="BE30" s="8">
        <v>29</v>
      </c>
      <c r="BF30" s="7">
        <v>1</v>
      </c>
      <c r="BG30" s="8">
        <v>29</v>
      </c>
      <c r="BH30" s="7">
        <f t="shared" si="23"/>
        <v>3.3333333333333286</v>
      </c>
      <c r="BI30" s="8">
        <v>29</v>
      </c>
      <c r="BJ30" s="7">
        <f t="shared" si="24"/>
        <v>25.641025641025635</v>
      </c>
    </row>
    <row r="31" spans="1:62" x14ac:dyDescent="0.25">
      <c r="BG31" s="8">
        <v>30</v>
      </c>
      <c r="BH31" s="7">
        <v>1</v>
      </c>
      <c r="BI31" s="8">
        <v>30</v>
      </c>
      <c r="BJ31" s="7">
        <f t="shared" si="24"/>
        <v>23.076923076923066</v>
      </c>
    </row>
    <row r="32" spans="1:62" x14ac:dyDescent="0.25">
      <c r="BI32" s="8">
        <v>31</v>
      </c>
      <c r="BJ32" s="7">
        <f t="shared" si="24"/>
        <v>20.512820512820511</v>
      </c>
    </row>
    <row r="33" spans="61:62" x14ac:dyDescent="0.25">
      <c r="BI33" s="8">
        <v>32</v>
      </c>
      <c r="BJ33" s="7">
        <f t="shared" si="24"/>
        <v>17.948717948717956</v>
      </c>
    </row>
    <row r="34" spans="61:62" x14ac:dyDescent="0.25">
      <c r="BI34" s="8">
        <v>33</v>
      </c>
      <c r="BJ34" s="7">
        <f t="shared" si="24"/>
        <v>15.384615384615387</v>
      </c>
    </row>
    <row r="35" spans="61:62" x14ac:dyDescent="0.25">
      <c r="BI35" s="8">
        <v>34</v>
      </c>
      <c r="BJ35" s="7">
        <f t="shared" si="24"/>
        <v>12.820512820512818</v>
      </c>
    </row>
    <row r="36" spans="61:62" x14ac:dyDescent="0.25">
      <c r="BI36" s="8">
        <v>35</v>
      </c>
      <c r="BJ36" s="7">
        <f t="shared" si="24"/>
        <v>10.256410256410248</v>
      </c>
    </row>
    <row r="37" spans="61:62" x14ac:dyDescent="0.25">
      <c r="BI37" s="8">
        <v>36</v>
      </c>
      <c r="BJ37" s="7">
        <f t="shared" si="24"/>
        <v>7.6923076923076934</v>
      </c>
    </row>
    <row r="38" spans="61:62" x14ac:dyDescent="0.25">
      <c r="BI38" s="8">
        <v>37</v>
      </c>
      <c r="BJ38" s="7">
        <f t="shared" si="24"/>
        <v>5.1282051282051384</v>
      </c>
    </row>
    <row r="39" spans="61:62" x14ac:dyDescent="0.25">
      <c r="BI39" s="8">
        <v>38</v>
      </c>
      <c r="BJ39" s="7">
        <f t="shared" si="24"/>
        <v>2.5641025641025692</v>
      </c>
    </row>
    <row r="40" spans="61:62" x14ac:dyDescent="0.25">
      <c r="BI40" s="8">
        <v>39</v>
      </c>
      <c r="BJ40" s="7">
        <v>1</v>
      </c>
    </row>
    <row r="41" spans="61:62" x14ac:dyDescent="0.25">
      <c r="BI41" s="8">
        <v>40</v>
      </c>
      <c r="BJ41" s="7">
        <f t="shared" ref="BJ41:BJ62" si="25">100-(SUM(BI41/62*100))</f>
        <v>35.483870967741936</v>
      </c>
    </row>
    <row r="42" spans="61:62" x14ac:dyDescent="0.25">
      <c r="BI42" s="8">
        <v>41</v>
      </c>
      <c r="BJ42" s="7">
        <f t="shared" si="25"/>
        <v>33.870967741935488</v>
      </c>
    </row>
    <row r="43" spans="61:62" x14ac:dyDescent="0.25">
      <c r="BI43" s="8">
        <v>42</v>
      </c>
      <c r="BJ43" s="7">
        <f t="shared" si="25"/>
        <v>32.258064516129039</v>
      </c>
    </row>
    <row r="44" spans="61:62" x14ac:dyDescent="0.25">
      <c r="BI44" s="8">
        <v>43</v>
      </c>
      <c r="BJ44" s="7">
        <f t="shared" si="25"/>
        <v>30.645161290322577</v>
      </c>
    </row>
    <row r="45" spans="61:62" x14ac:dyDescent="0.25">
      <c r="BI45" s="8">
        <v>44</v>
      </c>
      <c r="BJ45" s="7">
        <f t="shared" si="25"/>
        <v>29.032258064516128</v>
      </c>
    </row>
    <row r="46" spans="61:62" x14ac:dyDescent="0.25">
      <c r="BI46" s="8">
        <v>45</v>
      </c>
      <c r="BJ46" s="7">
        <f t="shared" si="25"/>
        <v>27.41935483870968</v>
      </c>
    </row>
    <row r="47" spans="61:62" x14ac:dyDescent="0.25">
      <c r="BI47" s="8">
        <v>46</v>
      </c>
      <c r="BJ47" s="7">
        <f t="shared" si="25"/>
        <v>25.806451612903231</v>
      </c>
    </row>
    <row r="48" spans="61:62" x14ac:dyDescent="0.25">
      <c r="BI48" s="8">
        <v>47</v>
      </c>
      <c r="BJ48" s="7">
        <f t="shared" si="25"/>
        <v>24.193548387096769</v>
      </c>
    </row>
    <row r="49" spans="61:62" x14ac:dyDescent="0.25">
      <c r="BI49" s="8">
        <v>48</v>
      </c>
      <c r="BJ49" s="7">
        <f t="shared" si="25"/>
        <v>22.58064516129032</v>
      </c>
    </row>
    <row r="50" spans="61:62" x14ac:dyDescent="0.25">
      <c r="BI50" s="8">
        <v>49</v>
      </c>
      <c r="BJ50" s="7">
        <f t="shared" si="25"/>
        <v>20.967741935483872</v>
      </c>
    </row>
    <row r="51" spans="61:62" x14ac:dyDescent="0.25">
      <c r="BI51" s="8">
        <v>50</v>
      </c>
      <c r="BJ51" s="7">
        <f t="shared" si="25"/>
        <v>19.354838709677423</v>
      </c>
    </row>
    <row r="52" spans="61:62" x14ac:dyDescent="0.25">
      <c r="BI52" s="8">
        <v>51</v>
      </c>
      <c r="BJ52" s="7">
        <f t="shared" si="25"/>
        <v>17.741935483870961</v>
      </c>
    </row>
    <row r="53" spans="61:62" x14ac:dyDescent="0.25">
      <c r="BI53" s="8">
        <v>52</v>
      </c>
      <c r="BJ53" s="7">
        <f t="shared" si="25"/>
        <v>16.129032258064512</v>
      </c>
    </row>
    <row r="54" spans="61:62" x14ac:dyDescent="0.25">
      <c r="BI54" s="8">
        <v>53</v>
      </c>
      <c r="BJ54" s="7">
        <f t="shared" si="25"/>
        <v>14.516129032258064</v>
      </c>
    </row>
    <row r="55" spans="61:62" x14ac:dyDescent="0.25">
      <c r="BI55" s="8">
        <v>54</v>
      </c>
      <c r="BJ55" s="7">
        <f t="shared" si="25"/>
        <v>12.903225806451616</v>
      </c>
    </row>
    <row r="56" spans="61:62" x14ac:dyDescent="0.25">
      <c r="BI56" s="8">
        <v>55</v>
      </c>
      <c r="BJ56" s="7">
        <f t="shared" si="25"/>
        <v>11.290322580645167</v>
      </c>
    </row>
    <row r="57" spans="61:62" x14ac:dyDescent="0.25">
      <c r="BI57" s="8">
        <v>56</v>
      </c>
      <c r="BJ57" s="7">
        <f t="shared" si="25"/>
        <v>9.6774193548387188</v>
      </c>
    </row>
    <row r="58" spans="61:62" x14ac:dyDescent="0.25">
      <c r="BI58" s="8">
        <v>57</v>
      </c>
      <c r="BJ58" s="7">
        <f t="shared" si="25"/>
        <v>8.0645161290322562</v>
      </c>
    </row>
    <row r="59" spans="61:62" x14ac:dyDescent="0.25">
      <c r="BI59" s="8">
        <v>58</v>
      </c>
      <c r="BJ59" s="7">
        <f t="shared" si="25"/>
        <v>6.4516129032258078</v>
      </c>
    </row>
    <row r="60" spans="61:62" x14ac:dyDescent="0.25">
      <c r="BI60" s="8">
        <v>59</v>
      </c>
      <c r="BJ60" s="7">
        <f t="shared" si="25"/>
        <v>4.8387096774193452</v>
      </c>
    </row>
    <row r="61" spans="61:62" x14ac:dyDescent="0.25">
      <c r="BI61" s="8">
        <v>60</v>
      </c>
      <c r="BJ61" s="7">
        <f t="shared" si="25"/>
        <v>3.2258064516128968</v>
      </c>
    </row>
    <row r="62" spans="61:62" x14ac:dyDescent="0.25">
      <c r="BI62" s="8">
        <v>61</v>
      </c>
      <c r="BJ62" s="7">
        <f t="shared" si="25"/>
        <v>1.6129032258064484</v>
      </c>
    </row>
    <row r="63" spans="61:62" x14ac:dyDescent="0.25">
      <c r="BI63" s="8">
        <v>62</v>
      </c>
      <c r="BJ63" s="7">
        <v>1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7</vt:i4>
      </vt:variant>
    </vt:vector>
  </HeadingPairs>
  <TitlesOfParts>
    <vt:vector size="7" baseType="lpstr">
      <vt:lpstr>pořadí BPT</vt:lpstr>
      <vt:lpstr>6 C75</vt:lpstr>
      <vt:lpstr>1 BnD</vt:lpstr>
      <vt:lpstr>2 Bažantnice</vt:lpstr>
      <vt:lpstr>3 Milešovka</vt:lpstr>
      <vt:lpstr>4 Viadukt</vt:lpstr>
      <vt:lpstr>body zisk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 Vorlíček</dc:creator>
  <cp:lastModifiedBy>Petr Vorlíček</cp:lastModifiedBy>
  <cp:lastPrinted>2022-09-29T11:17:10Z</cp:lastPrinted>
  <dcterms:created xsi:type="dcterms:W3CDTF">2018-07-11T05:06:22Z</dcterms:created>
  <dcterms:modified xsi:type="dcterms:W3CDTF">2022-10-25T12:28:56Z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5f2eb32-1734-49e1-8398-a303cd34c189_Enabled">
    <vt:lpwstr>True</vt:lpwstr>
  </property>
  <property fmtid="{D5CDD505-2E9C-101B-9397-08002B2CF9AE}" pid="3" name="MSIP_Label_05f2eb32-1734-49e1-8398-a303cd34c189_SiteId">
    <vt:lpwstr>faa6053b-36c4-4c36-af04-796200c185bf</vt:lpwstr>
  </property>
  <property fmtid="{D5CDD505-2E9C-101B-9397-08002B2CF9AE}" pid="4" name="MSIP_Label_05f2eb32-1734-49e1-8398-a303cd34c189_Owner">
    <vt:lpwstr>Yvona.Rubasova@eu.agc.com</vt:lpwstr>
  </property>
  <property fmtid="{D5CDD505-2E9C-101B-9397-08002B2CF9AE}" pid="5" name="MSIP_Label_05f2eb32-1734-49e1-8398-a303cd34c189_SetDate">
    <vt:lpwstr>2019-10-15T09:03:22.2847109Z</vt:lpwstr>
  </property>
  <property fmtid="{D5CDD505-2E9C-101B-9397-08002B2CF9AE}" pid="6" name="MSIP_Label_05f2eb32-1734-49e1-8398-a303cd34c189_Name">
    <vt:lpwstr>Internal Use Only</vt:lpwstr>
  </property>
  <property fmtid="{D5CDD505-2E9C-101B-9397-08002B2CF9AE}" pid="7" name="MSIP_Label_05f2eb32-1734-49e1-8398-a303cd34c189_Application">
    <vt:lpwstr>Microsoft Azure Information Protection</vt:lpwstr>
  </property>
  <property fmtid="{D5CDD505-2E9C-101B-9397-08002B2CF9AE}" pid="8" name="MSIP_Label_05f2eb32-1734-49e1-8398-a303cd34c189_Extended_MSFT_Method">
    <vt:lpwstr>Automatic</vt:lpwstr>
  </property>
  <property fmtid="{D5CDD505-2E9C-101B-9397-08002B2CF9AE}" pid="9" name="Sensitivity">
    <vt:lpwstr>Internal Use Only</vt:lpwstr>
  </property>
</Properties>
</file>